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alion.cenalia.GOV\Desktop\PBA\PBA 2020-2022\PBA 2020-2022 FAZA 1\DOKUMENTI I PBA\Aneksi 1 Excel PBA 2020-2022\"/>
    </mc:Choice>
  </mc:AlternateContent>
  <bookViews>
    <workbookView xWindow="0" yWindow="0" windowWidth="14370" windowHeight="12030" firstSheet="3" activeTab="9"/>
  </bookViews>
  <sheets>
    <sheet name="Formati 1 Misioni" sheetId="11" r:id="rId1"/>
    <sheet name="PMA" sheetId="2" r:id="rId2"/>
    <sheet name="Ndihma Juridike" sheetId="3" r:id="rId3"/>
    <sheet name="IML" sheetId="4" r:id="rId4"/>
    <sheet name="QBZ" sheetId="5" r:id="rId5"/>
    <sheet name="Sherbimi i Biresimeve" sheetId="6" r:id="rId6"/>
    <sheet name="Permbarimi Gjyqesor" sheetId="7" r:id="rId7"/>
    <sheet name="Sistemi i Burgjeve" sheetId="8" r:id="rId8"/>
    <sheet name="Sherbimi i kthim kompensim pron" sheetId="9" r:id="rId9"/>
    <sheet name="Sherbimi i Proves"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A" hidden="1">'[1]DAILY from archive'!#REF!</definedName>
    <definedName name="__123Graph_AADVANCE" hidden="1">#REF!</definedName>
    <definedName name="__123Graph_ACUMCHANGE" hidden="1">'[2]DAILY from archive'!#REF!</definedName>
    <definedName name="__123Graph_ADAILYEXR" hidden="1">'[2]DAILY from archive'!$J$177:$J$332</definedName>
    <definedName name="__123Graph_ADAILYRATE" hidden="1">'[2]DAILY from archive'!#REF!</definedName>
    <definedName name="__123Graph_AGRAPH1" hidden="1">[3]M!#REF!</definedName>
    <definedName name="__123Graph_AGRAPH2" hidden="1">[3]M!#REF!</definedName>
    <definedName name="__123Graph_AGRAPH3" hidden="1">[3]M!#REF!</definedName>
    <definedName name="__123Graph_AIBRD_LEND" hidden="1">[4]WB!$Q$13:$AK$13</definedName>
    <definedName name="__123Graph_APIPELINE" hidden="1">[4]BoP!$U$359:$AQ$359</definedName>
    <definedName name="__123Graph_AREER" hidden="1">[4]ER!#REF!</definedName>
    <definedName name="__123Graph_ARESERVES" hidden="1">[5]NFA!$AX$73:$BZ$73</definedName>
    <definedName name="__123Graph_B" hidden="1">[6]revagtrim!#REF!</definedName>
    <definedName name="__123Graph_BCUMCHANGE" hidden="1">'[2]DAILY from archive'!#REF!</definedName>
    <definedName name="__123Graph_BDAILYEXR" hidden="1">'[2]DAILY from archive'!#REF!</definedName>
    <definedName name="__123Graph_BDAILYRATE" hidden="1">'[2]DAILY from archive'!#REF!</definedName>
    <definedName name="__123Graph_BIBRD_LEND" hidden="1">[4]WB!$Q$61:$AK$61</definedName>
    <definedName name="__123Graph_BPIPELINE" hidden="1">[4]BoP!$U$358:$AQ$358</definedName>
    <definedName name="__123Graph_BREER" hidden="1">[4]ER!#REF!</definedName>
    <definedName name="__123Graph_BRESERVES" hidden="1">[5]NFA!$AX$74:$BZ$74</definedName>
    <definedName name="__123Graph_C" hidden="1">[6]revagtrim!#REF!</definedName>
    <definedName name="__123Graph_CDAILYEXR" hidden="1">'[2]DAILY from archive'!#REF!</definedName>
    <definedName name="__123Graph_CDAILYRATE" hidden="1">'[2]DAILY from archive'!#REF!</definedName>
    <definedName name="__123Graph_CREER" hidden="1">[4]ER!#REF!</definedName>
    <definedName name="__123Graph_D" hidden="1">[7]SEI!#REF!</definedName>
    <definedName name="__123Graph_DDAILYEXR" hidden="1">'[2]DAILY from archive'!#REF!</definedName>
    <definedName name="__123Graph_DDAILYRATE" hidden="1">'[2]DAILY from archive'!#REF!</definedName>
    <definedName name="__123Graph_E" hidden="1">[7]SEI!#REF!</definedName>
    <definedName name="__123Graph_EDAILYEXR" hidden="1">'[2]DAILY from archive'!#REF!</definedName>
    <definedName name="__123Graph_F" hidden="1">[7]SEI!#REF!</definedName>
    <definedName name="__123Graph_FDAILYEXR" hidden="1">'[2]DAILY from archive'!$AA$18:$AA$332</definedName>
    <definedName name="__123Graph_X" hidden="1">'[8]SUMMARY TABLE'!$C$5:$S$5</definedName>
    <definedName name="__123Graph_XCUMCHANGE" hidden="1">'[2]DAILY from archive'!#REF!</definedName>
    <definedName name="__123Graph_XDAILYEXR" hidden="1">'[2]DAILY from archive'!$D$177:$D$332</definedName>
    <definedName name="__123Graph_XDAILYRATE" hidden="1">'[2]DAILY from archive'!$D$177:$D$332</definedName>
    <definedName name="__123Graph_XIBRD_LEND" hidden="1">[4]WB!$Q$9:$AK$9</definedName>
    <definedName name="_1Macros_Import_.qbop">[9]!'[Macros Import].qbop'</definedName>
    <definedName name="_2__123Graph_ACPI_ER_LOG" hidden="1">[4]ER!#REF!</definedName>
    <definedName name="_3__123Graph_AIBA_IBRD" hidden="1">[4]WB!$Q$62:$AK$62</definedName>
    <definedName name="_4__123Graph_AWB_ADJ_PRJ" hidden="1">[4]WB!$Q$255:$AK$255</definedName>
    <definedName name="_5__123Graph_BCPI_ER_LOG" hidden="1">[4]ER!#REF!</definedName>
    <definedName name="_6__123Graph_BIBA_IBRD" hidden="1">[4]WB!#REF!</definedName>
    <definedName name="_7__123Graph_BWB_ADJ_PRJ" hidden="1">[4]WB!$Q$257:$AK$257</definedName>
    <definedName name="_COL1">[10]SimInp1:ModDef!$A$1:$V$130</definedName>
    <definedName name="_END94">'[11]End-94'!$D$102:$AS$189</definedName>
    <definedName name="_Fill" hidden="1">#REF!</definedName>
    <definedName name="_Filler" hidden="1">[12]A!$A$43:$A$598</definedName>
    <definedName name="_Key2" hidden="1">[13]Contents!#REF!</definedName>
    <definedName name="_MCV1">[14]Main!$E$64:$AH$64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[11]BoP!$G$174:$AR$216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[15]Assumptions!#REF!</definedName>
    <definedName name="_TB1">[16]SummaryCG!$A$4:$CL$77</definedName>
    <definedName name="_TB2">[16]CGRev!$A$4:$CL$43</definedName>
    <definedName name="_TB3">[16]CGExp!$A$4:$CL$86</definedName>
    <definedName name="_TB4">[16]CGExternal!$B$4:$CL$55</definedName>
    <definedName name="_TB5">[16]CGAuthMeth!$B$4:$CL$55</definedName>
    <definedName name="_TB6">[16]CGAuthMeth!$B$64:$CL$131</definedName>
    <definedName name="_TB7">[16]CGFin_Monthly!$B$4:$AC$73</definedName>
    <definedName name="_TB8">[16]CGFin_Monthly!$B$174:$AC$234</definedName>
    <definedName name="_WB1">[11]WB!$D$13:$AF$264</definedName>
    <definedName name="_WB2">[11]WB!$AG$13:$AQ$264</definedName>
    <definedName name="a">[17]Debt!$T$2</definedName>
    <definedName name="ACTIVATE">#REF!</definedName>
    <definedName name="AID">#REF!</definedName>
    <definedName name="AlPr_TB_1">#REF!</definedName>
    <definedName name="AlPr_TB_1b">#REF!</definedName>
    <definedName name="ALTBCA">[14]QQ!$E$11:$AH$11</definedName>
    <definedName name="ALTNGDP_R">[14]Q4!$E$53:$AH$53</definedName>
    <definedName name="ALTPCPI">[14]Q6!$E$27:$AH$27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[14]QQ!$E$9:$AH$9</definedName>
    <definedName name="BCA_GDP">[14]QQ!$E$10:$AH$10</definedName>
    <definedName name="BCA_NGDP">#REF!</definedName>
    <definedName name="BE">[14]Q6!$E$137:$AH$137</definedName>
    <definedName name="BEA">[14]QQ!$E$140:$AH$140</definedName>
    <definedName name="BEC">#REF!</definedName>
    <definedName name="BED">#REF!</definedName>
    <definedName name="BED_6">#REF!</definedName>
    <definedName name="BEO">[14]Q6!$E$142:$AH$142</definedName>
    <definedName name="BER">[14]QQ!$E$141:$AH$141</definedName>
    <definedName name="BESD">[14]Q7!$E$42:$AH$42</definedName>
    <definedName name="BF">[14]QQ!$E$55:$AH$55</definedName>
    <definedName name="BFD">[14]QQ!$E$58:$AH$58</definedName>
    <definedName name="BFDA">[14]Q6!$E$60:$AH$60</definedName>
    <definedName name="BFDI">[14]Q6!$E$63:$AH$63</definedName>
    <definedName name="BFDIL">[14]QQ!$E$65:$AH$65</definedName>
    <definedName name="BFL_D">[14]DA!$E$49:$AH$49</definedName>
    <definedName name="BFO">[14]QQ!$E$90:$AH$90</definedName>
    <definedName name="BFOA">[14]Q6!$E$98:$AH$98</definedName>
    <definedName name="BFOAG">[14]QQ!$E$100:$AH$100</definedName>
    <definedName name="BFOAP">[14]Q6!$E$101:$AH$101</definedName>
    <definedName name="BFOG">[14]Q6!$E$93:$AH$93</definedName>
    <definedName name="BFOL">[14]QQ!$E$104:$AH$104</definedName>
    <definedName name="BFOL_B">[14]QQ!$E$118:$AH$118</definedName>
    <definedName name="BFOL_G">[14]QQ!$E$113:$AH$113</definedName>
    <definedName name="BFOL_L">#REF!</definedName>
    <definedName name="BFOL_O">[14]Q6!$E$120:$AH$120</definedName>
    <definedName name="BFOL_S">#REF!</definedName>
    <definedName name="BFOLB">#REF!</definedName>
    <definedName name="BFOLG">[14]Q6!$E$107:$AH$107</definedName>
    <definedName name="BFOLG_L">#REF!</definedName>
    <definedName name="BFOLP">[14]Q6!$E$109:$AH$109</definedName>
    <definedName name="BFOP">[14]Q6!$E$95:$AH$95</definedName>
    <definedName name="BFP">[14]QQ!$E$68:$AH$68</definedName>
    <definedName name="BFPA">[14]Q6!$E$75:$AH$75</definedName>
    <definedName name="BFPAG">[14]QQ!$E$77:$AH$77</definedName>
    <definedName name="BFPG">[14]Q6!$E$72:$AH$72</definedName>
    <definedName name="BFPL">[14]Q6!$E$78:$AH$78</definedName>
    <definedName name="BFPLBN">#REF!</definedName>
    <definedName name="BFPLD">[14]QQ!$E$83:$AH$83</definedName>
    <definedName name="BFPLD_G">#REF!</definedName>
    <definedName name="BFPLDG">[14]Q6!$E$88:$AH$88</definedName>
    <definedName name="BFPLDP">[14]Q6!$E$86:$AH$86</definedName>
    <definedName name="BFPLE">[14]Q6!$E$81:$AH$81</definedName>
    <definedName name="BFPLE_G">#REF!</definedName>
    <definedName name="BFPLMM">#REF!</definedName>
    <definedName name="BFPP">[14]Q6!$E$70:$AH$70</definedName>
    <definedName name="BFRA">[14]QQ!$E$123:$AH$123</definedName>
    <definedName name="BFUND">[14]Q6!$E$115:$AH$115</definedName>
    <definedName name="BGS">[14]Q6!$E$13:$AH$13</definedName>
    <definedName name="BI">[14]Q6!$E$32:$AH$32</definedName>
    <definedName name="BIC">[14]Q6!$E$35:$AH$35</definedName>
    <definedName name="BID">[14]Q6!$E$38:$AH$38</definedName>
    <definedName name="BIL">[19]Work!$B$26:$AG$97</definedName>
    <definedName name="BIP">#REF!</definedName>
    <definedName name="BK">[14]Q6!$E$48:$AH$48</definedName>
    <definedName name="BKF">[14]QQ!$E$51:$AH$51</definedName>
    <definedName name="BKF_6">[14]Q6!$E$139:$AH$139</definedName>
    <definedName name="BKFA">#REF!</definedName>
    <definedName name="BKO">[14]Q6!$E$52:$AH$52</definedName>
    <definedName name="BM">[14]Q6!$E$24:$AH$24</definedName>
    <definedName name="BMG">[14]Q6!$E$27:$AH$27</definedName>
    <definedName name="BMII">[14]QQ!$E$40:$AH$40</definedName>
    <definedName name="BMII_7">[14]Q7!$E$40:$AH$40</definedName>
    <definedName name="BMS">[14]Q6!$E$29:$AH$29</definedName>
    <definedName name="BOP">[14]Q6!$E$130:$AH$130</definedName>
    <definedName name="BOP_GDP">[14]Q6!$E$131:$AH$131</definedName>
    <definedName name="BRASS">[14]QQ!$E$150:$AH$150</definedName>
    <definedName name="BRASS_6">[14]Q6!$E$126:$AH$126</definedName>
    <definedName name="BRO">#REF!</definedName>
    <definedName name="BTR">[14]Q6!$E$42:$AH$42</definedName>
    <definedName name="BTRG">[14]Q6!$E$44:$AH$44</definedName>
    <definedName name="BTRP">[14]Q6!$E$45:$AH$45</definedName>
    <definedName name="budfin">#REF!</definedName>
    <definedName name="budget_financing">#REF!</definedName>
    <definedName name="BX">[14]Q6!$E$16:$AH$16</definedName>
    <definedName name="BXG">[14]Q6!$E$19:$AH$19</definedName>
    <definedName name="BXS">[14]Q6!$E$21:$AH$21</definedName>
    <definedName name="CAD">#REF!</definedName>
    <definedName name="CalcMCV_4">[14]Q4!$E$58:$AH$58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[14]Q1!$E$61:$AH$61</definedName>
    <definedName name="CHK2.1">[14]Main!$E$67:$AH$67</definedName>
    <definedName name="CHK2.2">[14]Main!$E$70:$AH$70</definedName>
    <definedName name="CHK2.3">[14]Main!$E$75:$AH$75</definedName>
    <definedName name="CHK3.1">[14]Q3!$E$61:$AH$61</definedName>
    <definedName name="CHK5.1">[14]Q5!$E$107:$AH$107</definedName>
    <definedName name="CNY">#REF!</definedName>
    <definedName name="cont">#REF!</definedName>
    <definedName name="CONTENTS">#REF!</definedName>
    <definedName name="Copyfrom">#REF!</definedName>
    <definedName name="COUNTER">#REF!</definedName>
    <definedName name="CPF">[11]CPFs!$F$13:$AF$84</definedName>
    <definedName name="cpi">[19]Work!$ER$4:$FK$97</definedName>
    <definedName name="cpi_cmp">#REF!</definedName>
    <definedName name="cpi_nsa">[19]Work!$FM$5:$GF$97</definedName>
    <definedName name="Current_account">#REF!</definedName>
    <definedName name="CurrVintage">'[20]A Current Data'!$D$60</definedName>
    <definedName name="D">[14]DA!$E$9:$AH$9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[14]DA!$E$22:$AH$22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[14]DA!$E$21:$AH$21</definedName>
    <definedName name="D_GCB">[21]DA!$E$62:$AH$62</definedName>
    <definedName name="D_GGB">[21]DA!$E$63:$AH$63</definedName>
    <definedName name="D_Ind">[11]DSA!$G$7:$AU$96</definedName>
    <definedName name="D_L">[14]Q7!$E$13:$AH$13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[14]Q7!$E$23:$AH$23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[14]Q7!$E$16:$AH$16</definedName>
    <definedName name="D_SRM">[14]Q7!$E$34:$AH$34</definedName>
    <definedName name="D_SY">#REF!</definedName>
    <definedName name="D_WPCP33_D">[21]DA!$E$66:$AH$66</definedName>
    <definedName name="DA">[14]DA!$E$33:$AH$33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[14]Q7!$E$28:$AH$28</definedName>
    <definedName name="DG">[14]Q7!$E$27:$AH$27</definedName>
    <definedName name="DG_S">[14]Q7!$E$18:$AH$18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[14]Q7!$E$29:$AH$29</definedName>
    <definedName name="doc">[19]DOC!$A$1:$L$43</definedName>
    <definedName name="DOCFILE">#REF!</definedName>
    <definedName name="DS">[14]DA!$E$38:$AH$38</definedName>
    <definedName name="DSA_Assumptions">[11]DSA!$G$666:$AJ$698</definedName>
    <definedName name="DSDSI">[14]Q7!$E$42:$AH$42</definedName>
    <definedName name="DSDSP">[14]Q7!$E$52:$AH$52</definedName>
    <definedName name="DSI">[14]Q7!$E$46:$AH$46</definedName>
    <definedName name="DSP">[14]Q7!$E$56:$AH$56</definedName>
    <definedName name="DSPG">[14]Q7!$E$58:$AH$58</definedName>
    <definedName name="DTS">#REF!</definedName>
    <definedName name="EBRD">[11]EBRD!$D$14:$AM$120</definedName>
    <definedName name="ECU">#REF!</definedName>
    <definedName name="EDNA">[14]QQ!$E$151:$AH$151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[14]Q5!$DZ$1</definedName>
    <definedName name="ENDA">[14]QQ!$E$147:$AH$147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[14]Main!$AB$25</definedName>
    <definedName name="EXTERNAL">#REF!</definedName>
    <definedName name="F">#REF!</definedName>
    <definedName name="FIM">#REF!</definedName>
    <definedName name="FINAN">#REF!</definedName>
    <definedName name="FINANC">#REF!</definedName>
    <definedName name="Fisc">[11]BoP!$G$365:$AK$434</definedName>
    <definedName name="FLRES">#REF!</definedName>
    <definedName name="FLRESC">#REF!</definedName>
    <definedName name="FMB">[14]Q4!$E$51:$AH$51</definedName>
    <definedName name="Foreign_liabilities">#REF!</definedName>
    <definedName name="FRF">#REF!</definedName>
    <definedName name="GapDifSum">#REF!</definedName>
    <definedName name="GapRead">#REF!</definedName>
    <definedName name="GapWrite">#REF!</definedName>
    <definedName name="GBP">#REF!</definedName>
    <definedName name="GCB">[14]Q4!$E$18:$AH$18</definedName>
    <definedName name="GCB_NGDP">[14]Q7!$E$19:$AH$19</definedName>
    <definedName name="GCD">[14]Q4!$E$21:$AH$21</definedName>
    <definedName name="GCEI">[14]Q4!$E$16:$AH$16</definedName>
    <definedName name="GCENL">[14]Q4!$E$13:$AH$13</definedName>
    <definedName name="GCND">[14]Q4!$E$24:$AH$24</definedName>
    <definedName name="GCND_NGDP">[14]Q4!$E$25:$AH$25</definedName>
    <definedName name="GCRG">[14]Q4!$E$10:$AH$10</definedName>
    <definedName name="GEORED98.XLS">[19]RED98DATA!$B$2:$BW$78</definedName>
    <definedName name="GGB">[14]Q4!$E$40:$AH$40</definedName>
    <definedName name="GGB_NGDP">[14]Q7!$E$41:$AH$41</definedName>
    <definedName name="GGD">[14]Q4!$E$43:$AH$43</definedName>
    <definedName name="GGED">[14]Q4!$E$35:$AH$35</definedName>
    <definedName name="GGEI">[14]Q4!$E$38:$AH$38</definedName>
    <definedName name="GGENL">[14]Q4!$E$32:$AH$32</definedName>
    <definedName name="GGND">[14]Q4!$E$46:$AH$46</definedName>
    <definedName name="GGRG">[14]Q4!$E$29:$AH$29</definedName>
    <definedName name="GOVERNMENT">#REF!</definedName>
    <definedName name="Grac_IDA">#REF!</definedName>
    <definedName name="Grace_IDA">#REF!</definedName>
    <definedName name="Grace_NC">'[23]Triangle private'!$C$14</definedName>
    <definedName name="Gross_reserves">#REF!</definedName>
    <definedName name="Gusht_Ar_TOT_Lek">'[22]2003'!#REF!</definedName>
    <definedName name="Gusht_Ar_TOT_Valute">'[22]2003'!#REF!</definedName>
    <definedName name="HERE">#REF!</definedName>
    <definedName name="IM">[11]BoP!$G$259:$AR$307</definedName>
    <definedName name="IMF">[11]IMF!$C$5:$AP$55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[14]Q3!$E$46:$AH$46</definedName>
    <definedName name="LE">[14]Q3!$E$13:$AH$13</definedName>
    <definedName name="LEM">[14]Q3!$E$52:$AH$52</definedName>
    <definedName name="LHEM">[14]Q3!$E$34:$AH$34</definedName>
    <definedName name="LHM">[14]Q3!$E$55:$AH$55</definedName>
    <definedName name="LIPM">[14]Q3!$E$43:$AH$43</definedName>
    <definedName name="liquidity_reserve">#REF!</definedName>
    <definedName name="lista_e_bankave">[25]definicione!$K$2:$K$17</definedName>
    <definedName name="LLF">[14]Q3!$E$10:$AH$10</definedName>
    <definedName name="LP">[14]Q6!$E$19:$AH$19</definedName>
    <definedName name="LULCM">[14]Q3!$E$37:$AH$37</definedName>
    <definedName name="LUR">[14]Q3!$E$16:$AH$16</definedName>
    <definedName name="Lyon">[26]C!$O$1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ax_paga_tatim">[25]definicione!$C$10</definedName>
    <definedName name="max_s_shoqeror">[25]definicione!$C$6</definedName>
    <definedName name="MCV">[14]Main!$E$63:$AH$63</definedName>
    <definedName name="MCV_B">[14]QQ!$E$157:$AH$157</definedName>
    <definedName name="MCV_B1">[14]Q6!$E$158:$AH$158</definedName>
    <definedName name="MCV_D">[14]DA!$E$62:$AH$62</definedName>
    <definedName name="MCV_D1">[14]DA!$E$63:$AH$63</definedName>
    <definedName name="MCV_N">[14]Q4!$E$58:$AH$58</definedName>
    <definedName name="MCV_N1">[14]Q1!$E$59:$AH$59</definedName>
    <definedName name="MCV_T">[14]Micro!$E$103:$AH$103</definedName>
    <definedName name="MCV_T1">[14]Q5!$E$104:$AH$104</definedName>
    <definedName name="MIDDLE">#REF!</definedName>
    <definedName name="min_paga_tatim">[25]definicione!$C$9</definedName>
    <definedName name="MNT_1_TB">#REF!</definedName>
    <definedName name="MNT_2_TB">#REF!</definedName>
    <definedName name="MNT_3_TB">#REF!</definedName>
    <definedName name="mod1.03">[10]ModDef!#REF!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[14]Q3!$E$27:$AH$27</definedName>
    <definedName name="MS_BMG">[14]Q3!$E$29:$AH$29</definedName>
    <definedName name="MS_BXG">[14]Q3!$E$28:$AH$28</definedName>
    <definedName name="MS_GCB_NGDP">[14]Q3!$E$19:$AH$19</definedName>
    <definedName name="MS_GGB_NGDP">[14]Q3!$E$20:$AH$20</definedName>
    <definedName name="MS_LUR">[14]Q3!$E$15:$AH$15</definedName>
    <definedName name="MS_NGDP">[14]Q3!$E$12:$AH$12</definedName>
    <definedName name="MS_NGDP_RG">[14]Q3!$E$9:$AH$9</definedName>
    <definedName name="MS_PCPIG">[14]Q3!$E$16:$AH$16</definedName>
    <definedName name="MS_TMG_RPCH">[14]Q3!$E$24:$AH$24</definedName>
    <definedName name="MS_TXG_RPCH">[14]Q3!$E$23:$AH$23</definedName>
    <definedName name="mt_moneyprog">#REF!</definedName>
    <definedName name="MTPROJ">#REF!</definedName>
    <definedName name="namehp">[27]SA_HP!#REF!</definedName>
    <definedName name="NAMES">#REF!</definedName>
    <definedName name="NAMES_Q">#REF!</definedName>
    <definedName name="namesreer">#REF!</definedName>
    <definedName name="namesweo">#REF!</definedName>
    <definedName name="NC_R">[14]Q1!$E$8:$AH$8</definedName>
    <definedName name="NCG">[14]Main!$E$8:$AH$8</definedName>
    <definedName name="NCG_R">[14]Q4!$E$11:$AH$11</definedName>
    <definedName name="NCP">[14]Main!$E$11:$AH$11</definedName>
    <definedName name="NCP_R">[14]Q4!$E$14:$AH$14</definedName>
    <definedName name="Nentor_Ar_TOT_Lek">'[22]2003'!#REF!</definedName>
    <definedName name="Nentor_Ar_TOT_Valute">'[22]2003'!#REF!</definedName>
    <definedName name="newname" hidden="1">[11]ER!#REF!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[14]Q1!$E$29:$AH$29</definedName>
    <definedName name="NFB_R_GDP">[14]Q1!$E$30:$AH$30</definedName>
    <definedName name="NFI">[14]Main!$E$20:$AH$20</definedName>
    <definedName name="NFI_R">[14]Q4!$E$23:$AH$23</definedName>
    <definedName name="NFIG">[14]Main!$E$23:$AH$23</definedName>
    <definedName name="NFIP">[14]Main!$E$26:$AH$26</definedName>
    <definedName name="NFP_VE">[10]Model!#REF!</definedName>
    <definedName name="NFP_VE_1">[10]Model!#REF!</definedName>
    <definedName name="NGDP">[14]Main!$E$47:$AH$47</definedName>
    <definedName name="NGDP_D">[14]Q3!$E$22:$AH$22</definedName>
    <definedName name="NGDP_D.ARQ">[14]Q2!$E$21:$CB$21</definedName>
    <definedName name="NGDP_D.Q">[14]Q2!$E$20:$CB$20</definedName>
    <definedName name="NGDP_D.YOY">[14]Q2!$E$22:$CB$22</definedName>
    <definedName name="NGDP_D.YOYAVG">[14]Q2!$L$23:$CB$23</definedName>
    <definedName name="NGDP_DG">[14]Q6!$E$23:$AH$23</definedName>
    <definedName name="NGDP_R">[14]Q4!$E$50:$AH$50</definedName>
    <definedName name="NGDP_R.ARQ">[14]Q2!$E$10:$CB$10</definedName>
    <definedName name="NGDP_R.Q">[14]Q2!$E$9:$CB$9</definedName>
    <definedName name="NGDP_R.YOY">[14]Q2!$E$11:$CB$11</definedName>
    <definedName name="NGDP_R.YOYAVG">[14]Q2!$L$12:$CB$12</definedName>
    <definedName name="NGDP_RG">[14]Q4!$E$51:$AH$51</definedName>
    <definedName name="NGK">#REF!</definedName>
    <definedName name="NGS">[14]Main!$E$50:$AH$50</definedName>
    <definedName name="NGS_NGDP">[14]Main!$E$51:$AH$51</definedName>
    <definedName name="NGSG">[14]Main!$E$53:$AH$53</definedName>
    <definedName name="NGSP">[14]Main!$E$56:$AH$56</definedName>
    <definedName name="NI">[14]Main!$E$14:$AH$14</definedName>
    <definedName name="NI_GDP">[14]Main!$E$16:$AH$16</definedName>
    <definedName name="NI_NGDP">[14]Main!$E$16:$AH$16</definedName>
    <definedName name="NI_R">[14]Q1!$E$17:$AH$17</definedName>
    <definedName name="NINV">[14]Main!$E$18:$AH$18</definedName>
    <definedName name="NINV_R">[14]Q4!$E$20:$AH$20</definedName>
    <definedName name="NINV_R_GDP">[14]Q1!$E$21:$AH$21</definedName>
    <definedName name="NM">[14]Main!$E$38:$AH$38</definedName>
    <definedName name="NM_R">[14]Q4!$E$41:$AH$41</definedName>
    <definedName name="NMG">[14]Main!$E$41:$AH$41</definedName>
    <definedName name="NMG_R">[14]Q1!$E$44:$AH$44</definedName>
    <definedName name="NMG_RG">[14]Q1!$E$45:$AH$45</definedName>
    <definedName name="NMS">[14]Main!$E$44:$AH$44</definedName>
    <definedName name="NMS_R">[14]Q1!$E$47:$AH$47</definedName>
    <definedName name="NOK">#REF!</definedName>
    <definedName name="Non_BRO">#REF!</definedName>
    <definedName name="NTDD_R">[14]Q1!$E$26:$AH$26</definedName>
    <definedName name="NTDD_R.ARQ">[14]Q2!$E$15:$CB$15</definedName>
    <definedName name="NTDD_R.Q">[14]Q2!$E$14:$CB$14</definedName>
    <definedName name="NTDD_R.YOY">[14]Q2!$E$16:$CB$16</definedName>
    <definedName name="NTDD_R.YOYAVG">[14]Q2!$L$17:$CB$17</definedName>
    <definedName name="NTDD_RG">[14]Q4!$E$27:$AH$27</definedName>
    <definedName name="NX">[14]Main!$E$29:$AH$29</definedName>
    <definedName name="NX_R">[14]Q4!$E$32:$AH$32</definedName>
    <definedName name="NXG">[14]Main!$E$32:$AH$32</definedName>
    <definedName name="NXG_R">[14]Q1!$E$35:$AH$35</definedName>
    <definedName name="NXG_RG">[14]Q1!$E$36:$AH$36</definedName>
    <definedName name="NXS">[14]Main!$E$35:$AH$35</definedName>
    <definedName name="NXS_R">[14]Q1!$E$38:$AH$38</definedName>
    <definedName name="outl">#REF!</definedName>
    <definedName name="outl2">#REF!</definedName>
    <definedName name="OUTLOOK">#REF!</definedName>
    <definedName name="OUTLOOK2">#REF!</definedName>
    <definedName name="p">[28]labels!#REF!</definedName>
    <definedName name="Paym_Cap">[11]Debt!$G$249:$AQ$309</definedName>
    <definedName name="pchBMG">#REF!</definedName>
    <definedName name="pchBXG">#REF!</definedName>
    <definedName name="pchNM_R">[14]Q1!$E$42:$AH$42</definedName>
    <definedName name="pchNMG_R">[14]Q4!$E$45:$AH$45</definedName>
    <definedName name="pchNX_R">[14]Q1!$E$33:$AH$33</definedName>
    <definedName name="pchNXG_R">[14]Q4!$E$36:$AH$36</definedName>
    <definedName name="PCPI">[14]Q3!$E$25:$AH$25</definedName>
    <definedName name="PCPI.ARQ">[14]Q2!$E$26:$CB$26</definedName>
    <definedName name="PCPI.Q">[14]Q2!$E$25:$CB$25</definedName>
    <definedName name="PCPI.YOY">[14]Q2!$E$27:$CB$27</definedName>
    <definedName name="PCPI.YOYAVG">[14]Q2!$L$28:$CB$28</definedName>
    <definedName name="PCPIE">[14]Q3!$E$29:$AH$29</definedName>
    <definedName name="PCPIG">[14]Q6!$E$26:$AH$26</definedName>
    <definedName name="PEND">#REF!</definedName>
    <definedName name="PEOP">[10]Model!#REF!</definedName>
    <definedName name="PEOP_1">[10]Model!#REF!</definedName>
    <definedName name="per931_987">#REF!</definedName>
    <definedName name="PFP">[11]PFP!$C$5:$AG$59</definedName>
    <definedName name="PMENU">#REF!</definedName>
    <definedName name="PPPWGT">[14]Main!$E$65:$AH$65</definedName>
    <definedName name="Pr_tb_5">[16]Prj_Food!$A$10:$O$40</definedName>
    <definedName name="Pr_tb_6">[16]Prj_Fuel!$A$11:$P$38</definedName>
    <definedName name="Pr_tb_7">[16]Pr_Electr!$A$10:$I$34</definedName>
    <definedName name="Pr_tb_8">'[16]JunPrg_9899&amp;beyond'!$A$1332:$AE$1383</definedName>
    <definedName name="Pr_tb_9">'[16]JunPrg_9899&amp;beyond'!$A$1389:$AE$1457</definedName>
    <definedName name="Pr_tb_food0">'[16]JunPrg_9899&amp;beyond'!$A$883:$AE$900</definedName>
    <definedName name="Pr_tb_food1">'[16]JunPrg_9899&amp;beyond'!$A$912:$AE$944</definedName>
    <definedName name="Pr_tb_food2">'[16]JunPrg_9899&amp;beyond'!$A$946:$AE$984</definedName>
    <definedName name="Pr_tb_food3">'[16]JunPrg_9899&amp;beyond'!$A$985:$AE$1028</definedName>
    <definedName name="Pr_tb1">'[16]JunPrg_9899&amp;beyond'!$A$4:$AE$75</definedName>
    <definedName name="Pr_tb1b">'[16]JunPrg_9899&amp;beyond'!$A$1105:$AE$1176</definedName>
    <definedName name="Pr_tb2">'[16]JunPrg_9899&amp;beyond'!$A$150:$AE$190</definedName>
    <definedName name="Pr_tb2b">'[16]JunPrg_9899&amp;beyond'!$A$1206:$AE$1249</definedName>
    <definedName name="Pr_tb3">'[16]JunPrg_9899&amp;beyond'!$A$198:$AE$272</definedName>
    <definedName name="Pr_tb3b">'[16]JunPrg_9899&amp;beyond'!$A$1252:$AE$1327</definedName>
    <definedName name="Pr_tb4">'[16]JunPrg_9899&amp;beyond'!$A$1032:$AE$1089</definedName>
    <definedName name="Prill_Ar_TOT_Lek">'[22]2003'!#REF!</definedName>
    <definedName name="Prill_Ar_TOT_Valute">'[22]2003'!#REF!</definedName>
    <definedName name="print">#REF!</definedName>
    <definedName name="_xlnm.Print_Area" localSheetId="0">'Formati 1 Misioni'!$A$1:$I$16</definedName>
    <definedName name="_xlnm.Print_Area" localSheetId="4">QBZ!$A$1:$E$435</definedName>
    <definedName name="_xlnm.Print_Area" localSheetId="5">'Sherbimi i Biresimeve'!$A$1:$E$125</definedName>
    <definedName name="_xlnm.Print_Area" localSheetId="7">'Sistemi i Burgjeve'!$A$1:$E$687</definedName>
    <definedName name="_xlnm.Print_Area">#REF!</definedName>
    <definedName name="Print_Area_table10">#REF!</definedName>
    <definedName name="_xlnm.Print_Titles">[14]Micro!$A:$C,[14]Micro!$1:$7</definedName>
    <definedName name="PrintThis_Links">[14]Links!$A$1:$F$33</definedName>
    <definedName name="PTE">#REF!</definedName>
    <definedName name="Qershor_Ar_TOT_Lek">'[22]2003'!#REF!</definedName>
    <definedName name="Qershor_Ar_TOT_Valute">'[22]2003'!#REF!</definedName>
    <definedName name="raport_mjekesor">[25]definicione!$C$2</definedName>
    <definedName name="REAL">#REF!</definedName>
    <definedName name="RED_BOP">[11]RED!$C$2:$AA$54</definedName>
    <definedName name="RED_D">[11]RED!$C$57:$AA$97</definedName>
    <definedName name="RED_DS">[11]RED!$AD$3:$AW$30</definedName>
    <definedName name="RED_TRD">[11]RED!$BC$3:$BF$45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[29]C!$747:$747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[30]Main!$AB$26</definedName>
    <definedName name="rngDepartmentDrive">[30]Main!$AB$23</definedName>
    <definedName name="rngEMailAddress">[30]Main!$AB$20</definedName>
    <definedName name="rngErrorSort">[14]ErrCheck!$A$4</definedName>
    <definedName name="rngLastSave">[14]Main!$G$19</definedName>
    <definedName name="rngLastSent">[14]Main!$G$18</definedName>
    <definedName name="rngLastUpdate">[14]Links!$D$2</definedName>
    <definedName name="rngNeedsUpdate">[14]Links!$E$2</definedName>
    <definedName name="rngNews">[30]Main!$AB$27</definedName>
    <definedName name="rngQuestChecked">[14]ErrCheck!$A$3</definedName>
    <definedName name="rtre" hidden="1">{"Main Economic Indicators",#N/A,FALSE,"C"}</definedName>
    <definedName name="Rwvu.Print." hidden="1">#N/A</definedName>
    <definedName name="rxrate">[19]Work!$DB$1:$DU$97</definedName>
    <definedName name="s">#REF!</definedName>
    <definedName name="s_shendetsor">[25]definicione!$C$3</definedName>
    <definedName name="s_shoqeror">[25]definicione!$C$4</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[11]BoP!$G$174:$AR$216</definedName>
    <definedName name="SUMMARY1">#REF!</definedName>
    <definedName name="SUMMARY2">#REF!</definedName>
    <definedName name="SumSumTbl">#REF!</definedName>
    <definedName name="t_bills">'[19]T-bills2'!$A$1:$J$31</definedName>
    <definedName name="tab17bop">#REF!</definedName>
    <definedName name="Tabel">[31]Tregues!$A$1:$J$50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timi_13">[25]definicione!$C$7</definedName>
    <definedName name="tatimi_23">[25]definicione!$C$8</definedName>
    <definedName name="tatimi_abs">[25]definicione!$C$11</definedName>
    <definedName name="Tavani_Vjetor">#REF!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[32]StRp_Tbl1!$B$4:$AF$109</definedName>
    <definedName name="TB_SR_2">#REF!</definedName>
    <definedName name="TB_Sub">[16]CGExp!$B$135:$CL$192</definedName>
    <definedName name="TB_Subsd">#REF!</definedName>
    <definedName name="Tb_Tax_3year">[16]TaxRev!$A$2:$L$66</definedName>
    <definedName name="TB_Taxes">'[16]JunPrg_9899&amp;beyond'!$A$487:$AE$559</definedName>
    <definedName name="TB1_x">#REF!</definedName>
    <definedName name="TB1_xx">#REF!</definedName>
    <definedName name="TB1b">[16]SummaryCG!$A$79:$CL$150</definedName>
    <definedName name="TB1b_x">#REF!</definedName>
    <definedName name="TB2b">[16]CGRev!$A$57:$CL$99</definedName>
    <definedName name="TB3b">[16]CGExp!$B$284:$CL$356</definedName>
    <definedName name="TB5b">[16]CGAuthMeth!$B$174:$CL$223</definedName>
    <definedName name="TB6b">[16]CGAuthMeth!$B$231:$CL$297</definedName>
    <definedName name="TB7b">[16]CGFin_Monthly!$B$92:$AC$142</definedName>
    <definedName name="tblChecks">[14]ErrCheck!$A$3:$E$5</definedName>
    <definedName name="tblLinks">[14]Links!$A$4:$F$33</definedName>
    <definedName name="TBPRJ4">#REF!</definedName>
    <definedName name="Tbs1thr4">#REF!</definedName>
    <definedName name="Tetor_Ar_TOT_Lek">'[22]2003'!#REF!</definedName>
    <definedName name="Tetor_Ar_TOT_Valute">'[22]2003'!#REF!</definedName>
    <definedName name="TM">[14]Q5!$E$19:$AH$19</definedName>
    <definedName name="TM_D">[14]Q5!$E$23:$AH$23</definedName>
    <definedName name="TM_DPCH">[14]Q5!$E$24:$AH$24</definedName>
    <definedName name="TM_R">[14]Q5!$E$22:$AH$22</definedName>
    <definedName name="TM_RPCH">[14]Q5!$E$21:$AH$21</definedName>
    <definedName name="TMG">[14]Q5!$E$38:$AH$38</definedName>
    <definedName name="TMG_D">[14]Q5!$E$42:$AH$42</definedName>
    <definedName name="TMG_DPCH">[14]Q5!$E$43:$AH$43</definedName>
    <definedName name="TMG_R">[14]Q5!$E$41:$AH$41</definedName>
    <definedName name="TMG_RPCH">[14]Micro!$E$40:$AH$40</definedName>
    <definedName name="TMGO">[14]Micro!$E$58:$AH$58</definedName>
    <definedName name="TMGO_D">[14]Q5!$E$63:$AH$63</definedName>
    <definedName name="TMGO_DPCH">[14]Q5!$E$64:$AH$64</definedName>
    <definedName name="TMGO_R">[14]Q5!$E$62:$AH$62</definedName>
    <definedName name="TMGO_RPCH">[14]Q5!$E$60:$AH$60</definedName>
    <definedName name="TMGXO">[14]Q5!$E$82:$AH$82</definedName>
    <definedName name="TMGXO_D">[14]Q5!$E$88:$AH$88</definedName>
    <definedName name="TMGXO_DPCH">[14]Q5!$E$89:$AH$89</definedName>
    <definedName name="TMGXO_R">[14]Q5!$E$87:$AH$87</definedName>
    <definedName name="TMGXO_RPCH">[14]Q5!$E$84:$AH$84</definedName>
    <definedName name="TMS">[14]Q5!$E$97:$AH$97</definedName>
    <definedName name="Trade">[11]BoP!$G$218:$AR$256</definedName>
    <definedName name="Trade_balance">#REF!</definedName>
    <definedName name="TRANSFERTEST">#REF!</definedName>
    <definedName name="TX">[14]Q5!$E$11:$AH$11</definedName>
    <definedName name="TX_D">[14]Q5!$E$15:$AH$15</definedName>
    <definedName name="TX_DPCH">[14]Q5!$E$16:$AH$16</definedName>
    <definedName name="TX_R">[14]Q5!$E$14:$AH$14</definedName>
    <definedName name="TX_RPCH">[14]Q5!$E$13:$AH$13</definedName>
    <definedName name="TXG">[14]Q5!$E$30:$AH$30</definedName>
    <definedName name="TXG_D">[14]Q5!$E$34:$AH$34</definedName>
    <definedName name="TXG_DPCH">[14]Q5!$E$35:$AH$35</definedName>
    <definedName name="TXG_R">[14]Q5!$E$33:$AH$33</definedName>
    <definedName name="TXG_RPCH">[14]Micro!$E$32:$AH$32</definedName>
    <definedName name="TXGO">[14]Micro!$E$49:$AH$49</definedName>
    <definedName name="TXGO_D">[14]Q5!$E$54:$AH$54</definedName>
    <definedName name="TXGO_DPCH">[14]Q5!$E$55:$AH$55</definedName>
    <definedName name="TXGO_R">[14]Q5!$E$53:$AH$53</definedName>
    <definedName name="TXGO_RPCH">[14]Q5!$E$51:$AH$51</definedName>
    <definedName name="TXGXO">[14]Q5!$E$72:$AH$72</definedName>
    <definedName name="TXGXO_D">[14]Q5!$E$78:$AH$78</definedName>
    <definedName name="TXGXO_DPCH">[14]Q5!$E$79:$AH$79</definedName>
    <definedName name="TXGXO_R">[14]Q5!$E$77:$AH$77</definedName>
    <definedName name="TXGXO_RPCH">[14]Q5!$E$74:$AH$74</definedName>
    <definedName name="TXS">[14]Q5!$E$95:$AH$95</definedName>
    <definedName name="UCC">#REF!</definedName>
    <definedName name="USD">#REF!</definedName>
    <definedName name="USERNAME">#REF!</definedName>
    <definedName name="ValidationList">#REF!</definedName>
    <definedName name="viti2006">[33]kursi!$A$27:$M$37</definedName>
    <definedName name="viti2007">[33]kursi!$A$41:$M$51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[14]Micro!$E$67:$AH$67</definedName>
    <definedName name="WPCP33pch">[14]Q5!$E$68:$AH$68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6" i="10" l="1"/>
  <c r="D166" i="10"/>
  <c r="C166" i="10"/>
  <c r="B166" i="10"/>
  <c r="E157" i="10"/>
  <c r="D157" i="10"/>
  <c r="C157" i="10"/>
  <c r="B157" i="10"/>
  <c r="E148" i="10"/>
  <c r="D148" i="10"/>
  <c r="C148" i="10"/>
  <c r="B148" i="10"/>
  <c r="E145" i="10"/>
  <c r="D145" i="10"/>
  <c r="C145" i="10"/>
  <c r="B145" i="10"/>
  <c r="E142" i="10"/>
  <c r="D142" i="10"/>
  <c r="C142" i="10"/>
  <c r="B142" i="10"/>
  <c r="D141" i="10"/>
  <c r="C141" i="10"/>
  <c r="E140" i="10"/>
  <c r="D140" i="10"/>
  <c r="C140" i="10"/>
  <c r="B140" i="10"/>
  <c r="B136" i="10"/>
  <c r="B127" i="10"/>
  <c r="E114" i="10"/>
  <c r="D114" i="10"/>
  <c r="C114" i="10"/>
  <c r="B114" i="10"/>
  <c r="E107" i="10"/>
  <c r="D107" i="10"/>
  <c r="C107" i="10"/>
  <c r="E106" i="10"/>
  <c r="D106" i="10"/>
  <c r="C106" i="10"/>
  <c r="E105" i="10"/>
  <c r="D105" i="10"/>
  <c r="C105" i="10"/>
  <c r="B105" i="10"/>
  <c r="E95" i="10"/>
  <c r="D95" i="10"/>
  <c r="C95" i="10"/>
  <c r="B95" i="10"/>
  <c r="E69" i="10"/>
  <c r="D69" i="10"/>
  <c r="C69" i="10"/>
  <c r="E68" i="10"/>
  <c r="D68" i="10"/>
  <c r="C68" i="10"/>
  <c r="E67" i="10"/>
  <c r="D67" i="10"/>
  <c r="C67" i="10"/>
  <c r="B67" i="10"/>
  <c r="E59" i="10"/>
  <c r="D59" i="10"/>
  <c r="C59" i="10"/>
  <c r="B59" i="10"/>
  <c r="E33" i="10"/>
  <c r="D33" i="10"/>
  <c r="C33" i="10"/>
  <c r="E32" i="10"/>
  <c r="D32" i="10"/>
  <c r="C32" i="10"/>
  <c r="E31" i="10"/>
  <c r="D31" i="10"/>
  <c r="C31" i="10"/>
  <c r="B31" i="10"/>
  <c r="D108" i="10" l="1"/>
  <c r="E141" i="10"/>
  <c r="E34" i="10"/>
  <c r="D70" i="10"/>
  <c r="E108" i="10"/>
  <c r="C108" i="10"/>
  <c r="E70" i="10"/>
  <c r="D34" i="10"/>
  <c r="C70" i="10"/>
  <c r="C34" i="10"/>
  <c r="C172" i="10"/>
  <c r="B141" i="10"/>
  <c r="B172" i="10" s="1"/>
  <c r="D172" i="10"/>
  <c r="E172" i="10"/>
  <c r="E289" i="9"/>
  <c r="D289" i="9"/>
  <c r="C289" i="9"/>
  <c r="B289" i="9"/>
  <c r="E286" i="9"/>
  <c r="D286" i="9"/>
  <c r="C286" i="9"/>
  <c r="B286" i="9"/>
  <c r="E284" i="9"/>
  <c r="D284" i="9"/>
  <c r="C284" i="9"/>
  <c r="B284" i="9"/>
  <c r="E282" i="9"/>
  <c r="D282" i="9"/>
  <c r="C282" i="9"/>
  <c r="B282" i="9"/>
  <c r="E279" i="9"/>
  <c r="D279" i="9"/>
  <c r="C279" i="9"/>
  <c r="B279" i="9"/>
  <c r="E276" i="9"/>
  <c r="D276" i="9"/>
  <c r="C276" i="9"/>
  <c r="B276" i="9"/>
  <c r="E273" i="9"/>
  <c r="D273" i="9"/>
  <c r="C273" i="9"/>
  <c r="B273" i="9"/>
  <c r="E270" i="9"/>
  <c r="D270" i="9"/>
  <c r="C270" i="9"/>
  <c r="B270" i="9"/>
  <c r="E267" i="9"/>
  <c r="D267" i="9"/>
  <c r="C267" i="9"/>
  <c r="B267" i="9"/>
  <c r="E264" i="9"/>
  <c r="D264" i="9"/>
  <c r="C264" i="9"/>
  <c r="B264" i="9"/>
  <c r="E262" i="9"/>
  <c r="D262" i="9"/>
  <c r="C262" i="9"/>
  <c r="B262" i="9"/>
  <c r="E261" i="9"/>
  <c r="D261" i="9"/>
  <c r="C261" i="9"/>
  <c r="B261" i="9"/>
  <c r="E252" i="9"/>
  <c r="D252" i="9"/>
  <c r="C252" i="9"/>
  <c r="B252" i="9"/>
  <c r="E249" i="9"/>
  <c r="D249" i="9"/>
  <c r="C249" i="9"/>
  <c r="B249" i="9"/>
  <c r="E246" i="9"/>
  <c r="D246" i="9"/>
  <c r="C246" i="9"/>
  <c r="B246" i="9"/>
  <c r="E243" i="9"/>
  <c r="D243" i="9"/>
  <c r="C243" i="9"/>
  <c r="B243" i="9"/>
  <c r="E240" i="9"/>
  <c r="D240" i="9"/>
  <c r="C240" i="9"/>
  <c r="B240" i="9"/>
  <c r="E237" i="9"/>
  <c r="D237" i="9"/>
  <c r="C237" i="9"/>
  <c r="B237" i="9"/>
  <c r="E234" i="9"/>
  <c r="D234" i="9"/>
  <c r="C234" i="9"/>
  <c r="B234" i="9"/>
  <c r="E226" i="9"/>
  <c r="D226" i="9"/>
  <c r="C226" i="9"/>
  <c r="B226" i="9"/>
  <c r="E224" i="9"/>
  <c r="D224" i="9"/>
  <c r="C224" i="9"/>
  <c r="B224" i="9"/>
  <c r="B221" i="9"/>
  <c r="B220" i="9"/>
  <c r="B219" i="9"/>
  <c r="E216" i="9"/>
  <c r="D216" i="9"/>
  <c r="C216" i="9"/>
  <c r="B216" i="9"/>
  <c r="A216" i="9"/>
  <c r="B214" i="9"/>
  <c r="E206" i="9"/>
  <c r="D206" i="9"/>
  <c r="C206" i="9"/>
  <c r="B206" i="9"/>
  <c r="E203" i="9"/>
  <c r="D203" i="9"/>
  <c r="C203" i="9"/>
  <c r="B203" i="9"/>
  <c r="E200" i="9"/>
  <c r="D200" i="9"/>
  <c r="C200" i="9"/>
  <c r="B200" i="9"/>
  <c r="E197" i="9"/>
  <c r="D197" i="9"/>
  <c r="C197" i="9"/>
  <c r="B197" i="9"/>
  <c r="E194" i="9"/>
  <c r="D194" i="9"/>
  <c r="C194" i="9"/>
  <c r="B194" i="9"/>
  <c r="E191" i="9"/>
  <c r="D191" i="9"/>
  <c r="C191" i="9"/>
  <c r="B191" i="9"/>
  <c r="E188" i="9"/>
  <c r="D188" i="9"/>
  <c r="C188" i="9"/>
  <c r="B188" i="9"/>
  <c r="E180" i="9"/>
  <c r="D180" i="9"/>
  <c r="C180" i="9"/>
  <c r="B180" i="9"/>
  <c r="E178" i="9"/>
  <c r="D178" i="9"/>
  <c r="C178" i="9"/>
  <c r="B178" i="9"/>
  <c r="B175" i="9"/>
  <c r="B174" i="9"/>
  <c r="B173" i="9"/>
  <c r="E165" i="9"/>
  <c r="D165" i="9"/>
  <c r="C165" i="9"/>
  <c r="B165" i="9"/>
  <c r="E157" i="9"/>
  <c r="D157" i="9"/>
  <c r="C157" i="9"/>
  <c r="C158" i="9" s="1"/>
  <c r="B157" i="9"/>
  <c r="B166" i="9" s="1"/>
  <c r="B167" i="9" s="1"/>
  <c r="B144" i="9" s="1"/>
  <c r="E156" i="9"/>
  <c r="D156" i="9"/>
  <c r="C156" i="9"/>
  <c r="B156" i="9"/>
  <c r="B153" i="9"/>
  <c r="B152" i="9"/>
  <c r="B151" i="9"/>
  <c r="B150" i="9"/>
  <c r="E140" i="9"/>
  <c r="D140" i="9"/>
  <c r="C140" i="9"/>
  <c r="B140" i="9"/>
  <c r="E137" i="9"/>
  <c r="D137" i="9"/>
  <c r="C137" i="9"/>
  <c r="B137" i="9"/>
  <c r="E134" i="9"/>
  <c r="D134" i="9"/>
  <c r="C134" i="9"/>
  <c r="B134" i="9"/>
  <c r="E131" i="9"/>
  <c r="D131" i="9"/>
  <c r="C131" i="9"/>
  <c r="B131" i="9"/>
  <c r="E128" i="9"/>
  <c r="D128" i="9"/>
  <c r="C128" i="9"/>
  <c r="B128" i="9"/>
  <c r="E125" i="9"/>
  <c r="D125" i="9"/>
  <c r="C125" i="9"/>
  <c r="B125" i="9"/>
  <c r="E122" i="9"/>
  <c r="D122" i="9"/>
  <c r="C122" i="9"/>
  <c r="B122" i="9"/>
  <c r="E116" i="9"/>
  <c r="D116" i="9"/>
  <c r="C116" i="9"/>
  <c r="E114" i="9"/>
  <c r="E117" i="9" s="1"/>
  <c r="D114" i="9"/>
  <c r="D115" i="9" s="1"/>
  <c r="C114" i="9"/>
  <c r="C115" i="9" s="1"/>
  <c r="B114" i="9"/>
  <c r="B115" i="9" s="1"/>
  <c r="B109" i="9"/>
  <c r="B108" i="9"/>
  <c r="B107" i="9"/>
  <c r="E101" i="9"/>
  <c r="D101" i="9"/>
  <c r="C101" i="9"/>
  <c r="B101" i="9"/>
  <c r="E98" i="9"/>
  <c r="D98" i="9"/>
  <c r="C98" i="9"/>
  <c r="B98" i="9"/>
  <c r="E95" i="9"/>
  <c r="D95" i="9"/>
  <c r="C95" i="9"/>
  <c r="B95" i="9"/>
  <c r="E92" i="9"/>
  <c r="D92" i="9"/>
  <c r="C92" i="9"/>
  <c r="B92" i="9"/>
  <c r="E89" i="9"/>
  <c r="D89" i="9"/>
  <c r="C89" i="9"/>
  <c r="B89" i="9"/>
  <c r="E86" i="9"/>
  <c r="D86" i="9"/>
  <c r="C86" i="9"/>
  <c r="B86" i="9"/>
  <c r="E83" i="9"/>
  <c r="D83" i="9"/>
  <c r="C83" i="9"/>
  <c r="B83" i="9"/>
  <c r="E80" i="9"/>
  <c r="D80" i="9"/>
  <c r="C80" i="9"/>
  <c r="B80" i="9"/>
  <c r="E72" i="9"/>
  <c r="D72" i="9"/>
  <c r="C72" i="9"/>
  <c r="B72" i="9"/>
  <c r="B105" i="9" s="1"/>
  <c r="E70" i="9"/>
  <c r="D70" i="9"/>
  <c r="C70" i="9"/>
  <c r="B70" i="9"/>
  <c r="C74" i="9" s="1"/>
  <c r="B67" i="9"/>
  <c r="B66" i="9"/>
  <c r="B65" i="9"/>
  <c r="E56" i="9"/>
  <c r="D56" i="9"/>
  <c r="C56" i="9"/>
  <c r="B56" i="9"/>
  <c r="C52" i="9"/>
  <c r="C51" i="9"/>
  <c r="E50" i="9"/>
  <c r="D50" i="9"/>
  <c r="C50" i="9"/>
  <c r="B50" i="9"/>
  <c r="C49" i="9"/>
  <c r="C48" i="9"/>
  <c r="E47" i="9"/>
  <c r="D47" i="9"/>
  <c r="C47" i="9"/>
  <c r="B47" i="9"/>
  <c r="C46" i="9"/>
  <c r="C45" i="9"/>
  <c r="E44" i="9"/>
  <c r="D44" i="9"/>
  <c r="C44" i="9"/>
  <c r="B44" i="9"/>
  <c r="E41" i="9"/>
  <c r="D41" i="9"/>
  <c r="C41" i="9"/>
  <c r="B41" i="9"/>
  <c r="E38" i="9"/>
  <c r="D38" i="9"/>
  <c r="C38" i="9"/>
  <c r="B38" i="9"/>
  <c r="E30" i="9"/>
  <c r="D30" i="9"/>
  <c r="C30" i="9"/>
  <c r="B30" i="9"/>
  <c r="E28" i="9"/>
  <c r="D28" i="9"/>
  <c r="C28" i="9"/>
  <c r="B28" i="9"/>
  <c r="B25" i="9"/>
  <c r="B24" i="9"/>
  <c r="B23" i="9"/>
  <c r="A21" i="9"/>
  <c r="E20" i="9"/>
  <c r="D20" i="9"/>
  <c r="C20" i="9"/>
  <c r="B20" i="9"/>
  <c r="A20" i="9"/>
  <c r="E19" i="9"/>
  <c r="D19" i="9"/>
  <c r="C19" i="9"/>
  <c r="B19" i="9"/>
  <c r="A19" i="9"/>
  <c r="E18" i="9"/>
  <c r="D18" i="9"/>
  <c r="C18" i="9"/>
  <c r="B18" i="9"/>
  <c r="A18" i="9"/>
  <c r="B16" i="9"/>
  <c r="E15" i="9"/>
  <c r="D15" i="9"/>
  <c r="C15" i="9"/>
  <c r="B15" i="9"/>
  <c r="A15" i="9"/>
  <c r="E14" i="9"/>
  <c r="D14" i="9"/>
  <c r="C14" i="9"/>
  <c r="B14" i="9"/>
  <c r="A14" i="9"/>
  <c r="B11" i="9"/>
  <c r="B6" i="9"/>
  <c r="E183" i="9" l="1"/>
  <c r="B255" i="9"/>
  <c r="B259" i="9" s="1"/>
  <c r="C118" i="9"/>
  <c r="D182" i="9"/>
  <c r="D183" i="9"/>
  <c r="C228" i="9"/>
  <c r="B31" i="9"/>
  <c r="C34" i="9" s="1"/>
  <c r="C105" i="9"/>
  <c r="E160" i="9"/>
  <c r="E59" i="9"/>
  <c r="E63" i="9" s="1"/>
  <c r="E74" i="9"/>
  <c r="D73" i="9"/>
  <c r="E166" i="9"/>
  <c r="E167" i="9" s="1"/>
  <c r="E144" i="9" s="1"/>
  <c r="C182" i="9"/>
  <c r="B181" i="9"/>
  <c r="D59" i="9"/>
  <c r="D63" i="9" s="1"/>
  <c r="B59" i="9"/>
  <c r="B63" i="9" s="1"/>
  <c r="D75" i="9"/>
  <c r="E105" i="9"/>
  <c r="C117" i="9"/>
  <c r="E143" i="9"/>
  <c r="E171" i="9" s="1"/>
  <c r="D209" i="9"/>
  <c r="D213" i="9" s="1"/>
  <c r="C255" i="9"/>
  <c r="C259" i="9" s="1"/>
  <c r="C143" i="9"/>
  <c r="C171" i="9" s="1"/>
  <c r="B209" i="9"/>
  <c r="B213" i="9" s="1"/>
  <c r="C59" i="9"/>
  <c r="C63" i="9" s="1"/>
  <c r="C75" i="9"/>
  <c r="D105" i="9"/>
  <c r="B143" i="9"/>
  <c r="B171" i="9" s="1"/>
  <c r="C159" i="9"/>
  <c r="C166" i="9"/>
  <c r="C167" i="9" s="1"/>
  <c r="C144" i="9" s="1"/>
  <c r="E209" i="9"/>
  <c r="E213" i="9" s="1"/>
  <c r="D255" i="9"/>
  <c r="D259" i="9" s="1"/>
  <c r="E255" i="9"/>
  <c r="E259" i="9" s="1"/>
  <c r="C32" i="9"/>
  <c r="C33" i="9"/>
  <c r="E73" i="9"/>
  <c r="D143" i="9"/>
  <c r="D171" i="9" s="1"/>
  <c r="D159" i="9"/>
  <c r="D158" i="9"/>
  <c r="D161" i="9" s="1"/>
  <c r="C181" i="9"/>
  <c r="C209" i="9"/>
  <c r="C213" i="9" s="1"/>
  <c r="C229" i="9"/>
  <c r="D118" i="9"/>
  <c r="E159" i="9"/>
  <c r="D181" i="9"/>
  <c r="D184" i="9" s="1"/>
  <c r="B227" i="9"/>
  <c r="C230" i="9" s="1"/>
  <c r="C73" i="9"/>
  <c r="D74" i="9"/>
  <c r="E75" i="9"/>
  <c r="D117" i="9"/>
  <c r="E158" i="9"/>
  <c r="C160" i="9"/>
  <c r="D166" i="9"/>
  <c r="D167" i="9" s="1"/>
  <c r="D144" i="9" s="1"/>
  <c r="E181" i="9"/>
  <c r="C183" i="9"/>
  <c r="B73" i="9"/>
  <c r="E115" i="9"/>
  <c r="E118" i="9" s="1"/>
  <c r="B158" i="9"/>
  <c r="C161" i="9" s="1"/>
  <c r="D160" i="9"/>
  <c r="E182" i="9"/>
  <c r="E161" i="9" l="1"/>
  <c r="C184" i="9"/>
  <c r="E76" i="9"/>
  <c r="E184" i="9"/>
  <c r="C76" i="9"/>
  <c r="D76" i="9"/>
  <c r="E682" i="8" l="1"/>
  <c r="E683" i="8" s="1"/>
  <c r="D682" i="8"/>
  <c r="C682" i="8"/>
  <c r="B682" i="8"/>
  <c r="E680" i="8"/>
  <c r="D680" i="8"/>
  <c r="C680" i="8"/>
  <c r="B680" i="8"/>
  <c r="E678" i="8"/>
  <c r="E679" i="8" s="1"/>
  <c r="D678" i="8"/>
  <c r="C678" i="8"/>
  <c r="B678" i="8"/>
  <c r="E676" i="8"/>
  <c r="E677" i="8" s="1"/>
  <c r="D676" i="8"/>
  <c r="C676" i="8"/>
  <c r="B676" i="8"/>
  <c r="C677" i="8" s="1"/>
  <c r="B675" i="8"/>
  <c r="E674" i="8"/>
  <c r="D674" i="8"/>
  <c r="C674" i="8"/>
  <c r="C675" i="8" s="1"/>
  <c r="B674" i="8"/>
  <c r="E672" i="8"/>
  <c r="D672" i="8"/>
  <c r="C672" i="8"/>
  <c r="B672" i="8"/>
  <c r="E668" i="8"/>
  <c r="D668" i="8"/>
  <c r="B668" i="8"/>
  <c r="E666" i="8"/>
  <c r="D666" i="8"/>
  <c r="B666" i="8"/>
  <c r="E638" i="8"/>
  <c r="E656" i="8" s="1"/>
  <c r="D638" i="8"/>
  <c r="D656" i="8" s="1"/>
  <c r="D627" i="8" s="1"/>
  <c r="D628" i="8" s="1"/>
  <c r="C638" i="8"/>
  <c r="C656" i="8" s="1"/>
  <c r="B638" i="8"/>
  <c r="B656" i="8" s="1"/>
  <c r="E629" i="8"/>
  <c r="D629" i="8"/>
  <c r="C629" i="8"/>
  <c r="C619" i="8"/>
  <c r="C590" i="8" s="1"/>
  <c r="B619" i="8"/>
  <c r="D616" i="8"/>
  <c r="E616" i="8" s="1"/>
  <c r="E619" i="8" s="1"/>
  <c r="E592" i="8"/>
  <c r="D592" i="8"/>
  <c r="C592" i="8"/>
  <c r="C579" i="8"/>
  <c r="C550" i="8" s="1"/>
  <c r="B579" i="8"/>
  <c r="B550" i="8" s="1"/>
  <c r="B551" i="8" s="1"/>
  <c r="D576" i="8"/>
  <c r="D579" i="8" s="1"/>
  <c r="E552" i="8"/>
  <c r="D552" i="8"/>
  <c r="C552" i="8"/>
  <c r="E532" i="8"/>
  <c r="E522" i="8" s="1"/>
  <c r="D532" i="8"/>
  <c r="D522" i="8" s="1"/>
  <c r="C532" i="8"/>
  <c r="C522" i="8" s="1"/>
  <c r="C523" i="8" s="1"/>
  <c r="B532" i="8"/>
  <c r="B522" i="8" s="1"/>
  <c r="E512" i="8"/>
  <c r="D512" i="8"/>
  <c r="D502" i="8" s="1"/>
  <c r="C512" i="8"/>
  <c r="C502" i="8" s="1"/>
  <c r="B512" i="8"/>
  <c r="B502" i="8" s="1"/>
  <c r="B503" i="8" s="1"/>
  <c r="C506" i="8" s="1"/>
  <c r="C504" i="8"/>
  <c r="E492" i="8"/>
  <c r="E482" i="8" s="1"/>
  <c r="D492" i="8"/>
  <c r="D482" i="8" s="1"/>
  <c r="C492" i="8"/>
  <c r="B492" i="8"/>
  <c r="B482" i="8" s="1"/>
  <c r="B483" i="8" s="1"/>
  <c r="D484" i="8"/>
  <c r="C484" i="8"/>
  <c r="C482" i="8"/>
  <c r="C483" i="8" s="1"/>
  <c r="D486" i="8" s="1"/>
  <c r="E472" i="8"/>
  <c r="E462" i="8" s="1"/>
  <c r="D472" i="8"/>
  <c r="D462" i="8" s="1"/>
  <c r="C472" i="8"/>
  <c r="C462" i="8" s="1"/>
  <c r="C463" i="8" s="1"/>
  <c r="B472" i="8"/>
  <c r="E464" i="8"/>
  <c r="D464" i="8"/>
  <c r="E451" i="8"/>
  <c r="E441" i="8" s="1"/>
  <c r="D451" i="8"/>
  <c r="D441" i="8" s="1"/>
  <c r="C451" i="8"/>
  <c r="B451" i="8"/>
  <c r="C444" i="8"/>
  <c r="C443" i="8"/>
  <c r="C441" i="8"/>
  <c r="B441" i="8"/>
  <c r="B442" i="8" s="1"/>
  <c r="C445" i="8" s="1"/>
  <c r="E431" i="8"/>
  <c r="E421" i="8" s="1"/>
  <c r="D431" i="8"/>
  <c r="D421" i="8" s="1"/>
  <c r="C431" i="8"/>
  <c r="C421" i="8" s="1"/>
  <c r="C422" i="8" s="1"/>
  <c r="B431" i="8"/>
  <c r="E423" i="8"/>
  <c r="D423" i="8"/>
  <c r="C423" i="8"/>
  <c r="B421" i="8"/>
  <c r="B422" i="8" s="1"/>
  <c r="E411" i="8"/>
  <c r="E401" i="8" s="1"/>
  <c r="D411" i="8"/>
  <c r="D401" i="8" s="1"/>
  <c r="D402" i="8" s="1"/>
  <c r="C411" i="8"/>
  <c r="C401" i="8" s="1"/>
  <c r="C402" i="8" s="1"/>
  <c r="B411" i="8"/>
  <c r="B401" i="8" s="1"/>
  <c r="C404" i="8" s="1"/>
  <c r="E403" i="8"/>
  <c r="D403" i="8"/>
  <c r="C403" i="8"/>
  <c r="E387" i="8"/>
  <c r="E377" i="8" s="1"/>
  <c r="E378" i="8" s="1"/>
  <c r="D387" i="8"/>
  <c r="D377" i="8" s="1"/>
  <c r="D378" i="8" s="1"/>
  <c r="C387" i="8"/>
  <c r="C377" i="8" s="1"/>
  <c r="C378" i="8" s="1"/>
  <c r="C379" i="8" s="1"/>
  <c r="B387" i="8"/>
  <c r="B377" i="8" s="1"/>
  <c r="E379" i="8"/>
  <c r="D379" i="8"/>
  <c r="E366" i="8"/>
  <c r="E356" i="8" s="1"/>
  <c r="D366" i="8"/>
  <c r="D356" i="8" s="1"/>
  <c r="C366" i="8"/>
  <c r="C356" i="8" s="1"/>
  <c r="B366" i="8"/>
  <c r="B356" i="8" s="1"/>
  <c r="B357" i="8" s="1"/>
  <c r="C360" i="8" s="1"/>
  <c r="E346" i="8"/>
  <c r="D346" i="8"/>
  <c r="C346" i="8"/>
  <c r="C336" i="8" s="1"/>
  <c r="B346" i="8"/>
  <c r="B336" i="8" s="1"/>
  <c r="D338" i="8"/>
  <c r="C337" i="8"/>
  <c r="D336" i="8"/>
  <c r="D339" i="8" s="1"/>
  <c r="E328" i="8"/>
  <c r="D328" i="8"/>
  <c r="D318" i="8" s="1"/>
  <c r="C328" i="8"/>
  <c r="B328" i="8"/>
  <c r="C320" i="8"/>
  <c r="C318" i="8"/>
  <c r="B318" i="8"/>
  <c r="B319" i="8" s="1"/>
  <c r="C322" i="8" s="1"/>
  <c r="E308" i="8"/>
  <c r="E298" i="8" s="1"/>
  <c r="D308" i="8"/>
  <c r="D298" i="8" s="1"/>
  <c r="C308" i="8"/>
  <c r="C298" i="8" s="1"/>
  <c r="B308" i="8"/>
  <c r="C300" i="8"/>
  <c r="B299" i="8"/>
  <c r="B298" i="8"/>
  <c r="E288" i="8"/>
  <c r="D288" i="8"/>
  <c r="D278" i="8" s="1"/>
  <c r="C288" i="8"/>
  <c r="B288" i="8"/>
  <c r="C280" i="8"/>
  <c r="E278" i="8"/>
  <c r="C278" i="8"/>
  <c r="B278" i="8"/>
  <c r="E267" i="8"/>
  <c r="E257" i="8" s="1"/>
  <c r="D267" i="8"/>
  <c r="C267" i="8"/>
  <c r="C257" i="8" s="1"/>
  <c r="C260" i="8" s="1"/>
  <c r="B267" i="8"/>
  <c r="B257" i="8" s="1"/>
  <c r="B258" i="8" s="1"/>
  <c r="C259" i="8"/>
  <c r="C258" i="8"/>
  <c r="D257" i="8"/>
  <c r="E247" i="8"/>
  <c r="E237" i="8" s="1"/>
  <c r="D247" i="8"/>
  <c r="C247" i="8"/>
  <c r="C237" i="8" s="1"/>
  <c r="B247" i="8"/>
  <c r="B237" i="8" s="1"/>
  <c r="B238" i="8" s="1"/>
  <c r="D237" i="8"/>
  <c r="E205" i="8"/>
  <c r="E223" i="8" s="1"/>
  <c r="D205" i="8"/>
  <c r="D223" i="8" s="1"/>
  <c r="C205" i="8"/>
  <c r="C194" i="8" s="1"/>
  <c r="B205" i="8"/>
  <c r="B223" i="8" s="1"/>
  <c r="E196" i="8"/>
  <c r="D196" i="8"/>
  <c r="C196" i="8"/>
  <c r="E194" i="8"/>
  <c r="E195" i="8" s="1"/>
  <c r="D194" i="8"/>
  <c r="D195" i="8" s="1"/>
  <c r="E165" i="8"/>
  <c r="E183" i="8" s="1"/>
  <c r="D165" i="8"/>
  <c r="D154" i="8" s="1"/>
  <c r="C165" i="8"/>
  <c r="C183" i="8" s="1"/>
  <c r="B165" i="8"/>
  <c r="B183" i="8" s="1"/>
  <c r="E156" i="8"/>
  <c r="D156" i="8"/>
  <c r="C156" i="8"/>
  <c r="B154" i="8"/>
  <c r="B155" i="8" s="1"/>
  <c r="E130" i="8"/>
  <c r="D130" i="8"/>
  <c r="C130" i="8"/>
  <c r="E127" i="8"/>
  <c r="D127" i="8"/>
  <c r="C127" i="8"/>
  <c r="E125" i="8"/>
  <c r="E114" i="8" s="1"/>
  <c r="E115" i="8" s="1"/>
  <c r="D125" i="8"/>
  <c r="D143" i="8" s="1"/>
  <c r="C125" i="8"/>
  <c r="C143" i="8" s="1"/>
  <c r="B125" i="8"/>
  <c r="B143" i="8" s="1"/>
  <c r="E124" i="8"/>
  <c r="D124" i="8"/>
  <c r="C124" i="8"/>
  <c r="E116" i="8"/>
  <c r="D116" i="8"/>
  <c r="C116" i="8"/>
  <c r="C114" i="8"/>
  <c r="B114" i="8"/>
  <c r="B115" i="8" s="1"/>
  <c r="E88" i="8"/>
  <c r="E103" i="8" s="1"/>
  <c r="E74" i="8" s="1"/>
  <c r="E75" i="8" s="1"/>
  <c r="D88" i="8"/>
  <c r="D670" i="8" s="1"/>
  <c r="D671" i="8" s="1"/>
  <c r="C88" i="8"/>
  <c r="C670" i="8" s="1"/>
  <c r="B88" i="8"/>
  <c r="B103" i="8" s="1"/>
  <c r="E76" i="8"/>
  <c r="D76" i="8"/>
  <c r="C76" i="8"/>
  <c r="E65" i="8"/>
  <c r="D65" i="8"/>
  <c r="B65" i="8"/>
  <c r="C47" i="8"/>
  <c r="C44" i="8"/>
  <c r="E38" i="8"/>
  <c r="D38" i="8"/>
  <c r="C38" i="8"/>
  <c r="C359" i="8" l="1"/>
  <c r="C223" i="8"/>
  <c r="C227" i="8" s="1"/>
  <c r="D381" i="8"/>
  <c r="E424" i="8"/>
  <c r="D183" i="8"/>
  <c r="D187" i="8" s="1"/>
  <c r="C281" i="8"/>
  <c r="E381" i="8"/>
  <c r="B187" i="8"/>
  <c r="D675" i="8"/>
  <c r="C683" i="8"/>
  <c r="C117" i="8"/>
  <c r="B147" i="8"/>
  <c r="C239" i="8"/>
  <c r="C425" i="8"/>
  <c r="D485" i="8"/>
  <c r="C580" i="8"/>
  <c r="E667" i="8"/>
  <c r="E670" i="8"/>
  <c r="E671" i="8" s="1"/>
  <c r="E675" i="8"/>
  <c r="D677" i="8"/>
  <c r="D681" i="8"/>
  <c r="D683" i="8"/>
  <c r="E227" i="8"/>
  <c r="B663" i="8"/>
  <c r="E154" i="8"/>
  <c r="E157" i="8" s="1"/>
  <c r="C679" i="8"/>
  <c r="C681" i="8"/>
  <c r="B36" i="8"/>
  <c r="B37" i="8" s="1"/>
  <c r="D114" i="8"/>
  <c r="D117" i="8" s="1"/>
  <c r="D227" i="8"/>
  <c r="C321" i="8"/>
  <c r="D404" i="8"/>
  <c r="E576" i="8"/>
  <c r="E579" i="8" s="1"/>
  <c r="E550" i="8" s="1"/>
  <c r="E580" i="8" s="1"/>
  <c r="B590" i="8"/>
  <c r="B591" i="8" s="1"/>
  <c r="C627" i="8"/>
  <c r="C660" i="8" s="1"/>
  <c r="C405" i="8"/>
  <c r="E590" i="8"/>
  <c r="E620" i="8" s="1"/>
  <c r="D36" i="8"/>
  <c r="C666" i="8"/>
  <c r="C664" i="8"/>
  <c r="E36" i="8"/>
  <c r="E107" i="8"/>
  <c r="C115" i="8"/>
  <c r="E143" i="8"/>
  <c r="E147" i="8" s="1"/>
  <c r="D155" i="8"/>
  <c r="E197" i="8"/>
  <c r="D197" i="8"/>
  <c r="C195" i="8"/>
  <c r="D198" i="8" s="1"/>
  <c r="C261" i="8"/>
  <c r="B402" i="8"/>
  <c r="D405" i="8"/>
  <c r="E422" i="8"/>
  <c r="C424" i="8"/>
  <c r="D422" i="8"/>
  <c r="D425" i="8" s="1"/>
  <c r="D424" i="8"/>
  <c r="E465" i="8"/>
  <c r="E463" i="8"/>
  <c r="C505" i="8"/>
  <c r="D660" i="8"/>
  <c r="D550" i="8"/>
  <c r="C668" i="8"/>
  <c r="C669" i="8" s="1"/>
  <c r="C65" i="8"/>
  <c r="D66" i="8"/>
  <c r="B74" i="8"/>
  <c r="B75" i="8" s="1"/>
  <c r="C103" i="8"/>
  <c r="D115" i="8"/>
  <c r="E117" i="8"/>
  <c r="C147" i="8"/>
  <c r="E198" i="8"/>
  <c r="C241" i="8"/>
  <c r="C240" i="8"/>
  <c r="D380" i="8"/>
  <c r="E380" i="8"/>
  <c r="E402" i="8"/>
  <c r="E405" i="8" s="1"/>
  <c r="E404" i="8"/>
  <c r="B580" i="8"/>
  <c r="C620" i="8"/>
  <c r="E627" i="8"/>
  <c r="E660" i="8" s="1"/>
  <c r="D103" i="8"/>
  <c r="D147" i="8"/>
  <c r="B279" i="8"/>
  <c r="C282" i="8" s="1"/>
  <c r="D465" i="8"/>
  <c r="D463" i="8"/>
  <c r="D466" i="8" s="1"/>
  <c r="C553" i="8"/>
  <c r="C551" i="8"/>
  <c r="C554" i="8" s="1"/>
  <c r="C591" i="8"/>
  <c r="C594" i="8" s="1"/>
  <c r="D619" i="8"/>
  <c r="B627" i="8"/>
  <c r="B628" i="8" s="1"/>
  <c r="E669" i="8"/>
  <c r="E681" i="8"/>
  <c r="B670" i="8"/>
  <c r="B664" i="8" s="1"/>
  <c r="D679" i="8"/>
  <c r="C154" i="8"/>
  <c r="C187" i="8" s="1"/>
  <c r="B194" i="8"/>
  <c r="B195" i="8" s="1"/>
  <c r="D664" i="8"/>
  <c r="B687" i="8" l="1"/>
  <c r="D630" i="8"/>
  <c r="C593" i="8"/>
  <c r="B66" i="8"/>
  <c r="E664" i="8"/>
  <c r="E665" i="8" s="1"/>
  <c r="E187" i="8"/>
  <c r="E425" i="8"/>
  <c r="E155" i="8"/>
  <c r="E158" i="8" s="1"/>
  <c r="B620" i="8"/>
  <c r="D590" i="8"/>
  <c r="D620" i="8" s="1"/>
  <c r="D126" i="8"/>
  <c r="D118" i="8"/>
  <c r="D129" i="8"/>
  <c r="D123" i="8"/>
  <c r="D551" i="8"/>
  <c r="D554" i="8" s="1"/>
  <c r="D553" i="8"/>
  <c r="C197" i="8"/>
  <c r="D157" i="8"/>
  <c r="E126" i="8"/>
  <c r="E37" i="8"/>
  <c r="E39" i="8"/>
  <c r="E66" i="8"/>
  <c r="D37" i="8"/>
  <c r="E118" i="8"/>
  <c r="D74" i="8"/>
  <c r="D107" i="8" s="1"/>
  <c r="E630" i="8"/>
  <c r="E628" i="8"/>
  <c r="E631" i="8" s="1"/>
  <c r="C74" i="8"/>
  <c r="C663" i="8"/>
  <c r="C36" i="8"/>
  <c r="B227" i="8"/>
  <c r="E551" i="8"/>
  <c r="E553" i="8"/>
  <c r="C198" i="8"/>
  <c r="C129" i="8"/>
  <c r="C126" i="8"/>
  <c r="C118" i="8"/>
  <c r="C123" i="8"/>
  <c r="E663" i="8"/>
  <c r="F663" i="8" s="1"/>
  <c r="D669" i="8"/>
  <c r="D663" i="8"/>
  <c r="D687" i="8" s="1"/>
  <c r="C155" i="8"/>
  <c r="C158" i="8" s="1"/>
  <c r="C157" i="8"/>
  <c r="C671" i="8"/>
  <c r="C687" i="8"/>
  <c r="C665" i="8"/>
  <c r="E123" i="8"/>
  <c r="D665" i="8"/>
  <c r="B660" i="8"/>
  <c r="B107" i="8"/>
  <c r="D580" i="8"/>
  <c r="E466" i="8"/>
  <c r="C667" i="8"/>
  <c r="D667" i="8"/>
  <c r="E591" i="8"/>
  <c r="E593" i="8"/>
  <c r="E129" i="8"/>
  <c r="C628" i="8"/>
  <c r="C630" i="8"/>
  <c r="E554" i="8" l="1"/>
  <c r="C39" i="8"/>
  <c r="C37" i="8"/>
  <c r="C40" i="8" s="1"/>
  <c r="C75" i="8"/>
  <c r="C78" i="8" s="1"/>
  <c r="C77" i="8"/>
  <c r="E40" i="8"/>
  <c r="D39" i="8"/>
  <c r="C631" i="8"/>
  <c r="D631" i="8"/>
  <c r="C66" i="8"/>
  <c r="E687" i="8"/>
  <c r="D158" i="8"/>
  <c r="C107" i="8"/>
  <c r="D77" i="8"/>
  <c r="D75" i="8"/>
  <c r="E77" i="8"/>
  <c r="D593" i="8"/>
  <c r="D591" i="8"/>
  <c r="D594" i="8" s="1"/>
  <c r="D40" i="8" l="1"/>
  <c r="E594" i="8"/>
  <c r="D78" i="8"/>
  <c r="E78" i="8"/>
  <c r="E412" i="7" l="1"/>
  <c r="D412" i="7"/>
  <c r="C412" i="7"/>
  <c r="B412" i="7"/>
  <c r="E410" i="7"/>
  <c r="D410" i="7"/>
  <c r="C410" i="7"/>
  <c r="B410" i="7"/>
  <c r="E408" i="7"/>
  <c r="D408" i="7"/>
  <c r="C408" i="7"/>
  <c r="B408" i="7"/>
  <c r="E406" i="7"/>
  <c r="D406" i="7"/>
  <c r="C406" i="7"/>
  <c r="B406" i="7"/>
  <c r="E404" i="7"/>
  <c r="D404" i="7"/>
  <c r="C404" i="7"/>
  <c r="B404" i="7"/>
  <c r="E402" i="7"/>
  <c r="E403" i="7" s="1"/>
  <c r="D402" i="7"/>
  <c r="D403" i="7" s="1"/>
  <c r="C402" i="7"/>
  <c r="B402" i="7"/>
  <c r="E400" i="7"/>
  <c r="D400" i="7"/>
  <c r="C400" i="7"/>
  <c r="B400" i="7"/>
  <c r="E398" i="7"/>
  <c r="D398" i="7"/>
  <c r="D399" i="7" s="1"/>
  <c r="C398" i="7"/>
  <c r="B398" i="7"/>
  <c r="E390" i="7"/>
  <c r="D390" i="7"/>
  <c r="C390" i="7"/>
  <c r="B390" i="7"/>
  <c r="E369" i="7"/>
  <c r="D369" i="7"/>
  <c r="C369" i="7"/>
  <c r="B369" i="7"/>
  <c r="E346" i="7"/>
  <c r="D346" i="7"/>
  <c r="C346" i="7"/>
  <c r="B346" i="7"/>
  <c r="E325" i="7"/>
  <c r="D325" i="7"/>
  <c r="C325" i="7"/>
  <c r="B325" i="7"/>
  <c r="E301" i="7"/>
  <c r="E305" i="7" s="1"/>
  <c r="D301" i="7"/>
  <c r="D305" i="7" s="1"/>
  <c r="C301" i="7"/>
  <c r="C305" i="7" s="1"/>
  <c r="B301" i="7"/>
  <c r="B305" i="7" s="1"/>
  <c r="E261" i="7"/>
  <c r="D261" i="7"/>
  <c r="C261" i="7"/>
  <c r="B261" i="7"/>
  <c r="E232" i="7"/>
  <c r="D232" i="7"/>
  <c r="C232" i="7"/>
  <c r="E230" i="7"/>
  <c r="E231" i="7" s="1"/>
  <c r="D230" i="7"/>
  <c r="D231" i="7" s="1"/>
  <c r="C230" i="7"/>
  <c r="C233" i="7" s="1"/>
  <c r="B230" i="7"/>
  <c r="B231" i="7" s="1"/>
  <c r="E211" i="7"/>
  <c r="D211" i="7"/>
  <c r="C211" i="7"/>
  <c r="B211" i="7"/>
  <c r="E190" i="7"/>
  <c r="D190" i="7"/>
  <c r="C190" i="7"/>
  <c r="B190" i="7"/>
  <c r="E164" i="7"/>
  <c r="E165" i="7" s="1"/>
  <c r="D164" i="7"/>
  <c r="D165" i="7" s="1"/>
  <c r="C164" i="7"/>
  <c r="C165" i="7" s="1"/>
  <c r="B164" i="7"/>
  <c r="B165" i="7" s="1"/>
  <c r="E158" i="7"/>
  <c r="D158" i="7"/>
  <c r="E157" i="7"/>
  <c r="D157" i="7"/>
  <c r="E156" i="7"/>
  <c r="E159" i="7" s="1"/>
  <c r="D156" i="7"/>
  <c r="C156" i="7"/>
  <c r="E143" i="7"/>
  <c r="E144" i="7" s="1"/>
  <c r="D143" i="7"/>
  <c r="D144" i="7" s="1"/>
  <c r="C143" i="7"/>
  <c r="C144" i="7" s="1"/>
  <c r="B143" i="7"/>
  <c r="B144" i="7" s="1"/>
  <c r="D137" i="7"/>
  <c r="D136" i="7"/>
  <c r="C135" i="7"/>
  <c r="D138" i="7" s="1"/>
  <c r="B123" i="7"/>
  <c r="E122" i="7"/>
  <c r="E123" i="7" s="1"/>
  <c r="D122" i="7"/>
  <c r="D414" i="7" s="1"/>
  <c r="C122" i="7"/>
  <c r="C414" i="7" s="1"/>
  <c r="E116" i="7"/>
  <c r="D116" i="7"/>
  <c r="C116" i="7"/>
  <c r="E115" i="7"/>
  <c r="D115" i="7"/>
  <c r="C115" i="7"/>
  <c r="E114" i="7"/>
  <c r="E117" i="7" s="1"/>
  <c r="D114" i="7"/>
  <c r="D117" i="7" s="1"/>
  <c r="C114" i="7"/>
  <c r="B114" i="7"/>
  <c r="C117" i="7" s="1"/>
  <c r="E99" i="7"/>
  <c r="D99" i="7"/>
  <c r="C99" i="7"/>
  <c r="B99" i="7"/>
  <c r="E72" i="7"/>
  <c r="D72" i="7"/>
  <c r="C72" i="7"/>
  <c r="E70" i="7"/>
  <c r="E71" i="7" s="1"/>
  <c r="D70" i="7"/>
  <c r="D73" i="7" s="1"/>
  <c r="C70" i="7"/>
  <c r="B70" i="7"/>
  <c r="B71" i="7" s="1"/>
  <c r="E59" i="7"/>
  <c r="D59" i="7"/>
  <c r="C59" i="7"/>
  <c r="B59" i="7"/>
  <c r="E30" i="7"/>
  <c r="D30" i="7"/>
  <c r="C30" i="7"/>
  <c r="B30" i="7"/>
  <c r="C20" i="7"/>
  <c r="D20" i="7" s="1"/>
  <c r="E20" i="7" s="1"/>
  <c r="E18" i="7" s="1"/>
  <c r="E29" i="7" s="1"/>
  <c r="C18" i="7"/>
  <c r="C29" i="7" s="1"/>
  <c r="B18" i="7"/>
  <c r="B29" i="7" s="1"/>
  <c r="E124" i="6"/>
  <c r="D124" i="6"/>
  <c r="C124" i="6"/>
  <c r="B124" i="6"/>
  <c r="E123" i="6"/>
  <c r="D123" i="6"/>
  <c r="C123" i="6"/>
  <c r="B123" i="6"/>
  <c r="E122" i="6"/>
  <c r="D122" i="6"/>
  <c r="C122" i="6"/>
  <c r="B122" i="6"/>
  <c r="C120" i="6"/>
  <c r="B120" i="6"/>
  <c r="E119" i="6"/>
  <c r="D119" i="6"/>
  <c r="C119" i="6"/>
  <c r="B119" i="6"/>
  <c r="E118" i="6"/>
  <c r="E117" i="6" s="1"/>
  <c r="D118" i="6"/>
  <c r="C118" i="6"/>
  <c r="C117" i="6" s="1"/>
  <c r="B118" i="6"/>
  <c r="B117" i="6" s="1"/>
  <c r="D117" i="6"/>
  <c r="E116" i="6"/>
  <c r="D116" i="6"/>
  <c r="C116" i="6"/>
  <c r="B116" i="6"/>
  <c r="E115" i="6"/>
  <c r="E114" i="6" s="1"/>
  <c r="D115" i="6"/>
  <c r="C115" i="6"/>
  <c r="C114" i="6" s="1"/>
  <c r="B115" i="6"/>
  <c r="D114" i="6"/>
  <c r="B114" i="6"/>
  <c r="E113" i="6"/>
  <c r="D113" i="6"/>
  <c r="C113" i="6"/>
  <c r="B113" i="6"/>
  <c r="E112" i="6"/>
  <c r="D112" i="6"/>
  <c r="C112" i="6"/>
  <c r="B112" i="6"/>
  <c r="B111" i="6" s="1"/>
  <c r="E111" i="6"/>
  <c r="D111" i="6"/>
  <c r="C111" i="6"/>
  <c r="E110" i="6"/>
  <c r="D110" i="6"/>
  <c r="C110" i="6"/>
  <c r="B110" i="6"/>
  <c r="E109" i="6"/>
  <c r="D109" i="6"/>
  <c r="C109" i="6"/>
  <c r="B109" i="6"/>
  <c r="B108" i="6" s="1"/>
  <c r="E108" i="6"/>
  <c r="D108" i="6"/>
  <c r="C108" i="6"/>
  <c r="E107" i="6"/>
  <c r="D107" i="6"/>
  <c r="C107" i="6"/>
  <c r="B107" i="6"/>
  <c r="E106" i="6"/>
  <c r="D106" i="6"/>
  <c r="C106" i="6"/>
  <c r="B106" i="6"/>
  <c r="B105" i="6" s="1"/>
  <c r="D105" i="6"/>
  <c r="C105" i="6"/>
  <c r="E104" i="6"/>
  <c r="D104" i="6"/>
  <c r="C104" i="6"/>
  <c r="B104" i="6"/>
  <c r="E103" i="6"/>
  <c r="D103" i="6"/>
  <c r="C103" i="6"/>
  <c r="B103" i="6"/>
  <c r="B102" i="6" s="1"/>
  <c r="E102" i="6"/>
  <c r="D102" i="6"/>
  <c r="C102" i="6"/>
  <c r="E100" i="6"/>
  <c r="D100" i="6"/>
  <c r="C100" i="6"/>
  <c r="B100" i="6"/>
  <c r="E98" i="6"/>
  <c r="D98" i="6"/>
  <c r="C98" i="6"/>
  <c r="B98" i="6"/>
  <c r="E91" i="6"/>
  <c r="D91" i="6"/>
  <c r="C91" i="6"/>
  <c r="E90" i="6"/>
  <c r="D90" i="6"/>
  <c r="C90" i="6"/>
  <c r="E89" i="6"/>
  <c r="D89" i="6"/>
  <c r="D92" i="6" s="1"/>
  <c r="C89" i="6"/>
  <c r="B89" i="6"/>
  <c r="E81" i="6"/>
  <c r="D81" i="6"/>
  <c r="C81" i="6"/>
  <c r="B81" i="6"/>
  <c r="E74" i="6"/>
  <c r="D74" i="6"/>
  <c r="C74" i="6"/>
  <c r="E73" i="6"/>
  <c r="D73" i="6"/>
  <c r="C73" i="6"/>
  <c r="E72" i="6"/>
  <c r="D72" i="6"/>
  <c r="D75" i="6" s="1"/>
  <c r="C72" i="6"/>
  <c r="B72" i="6"/>
  <c r="C59" i="6"/>
  <c r="C60" i="6" s="1"/>
  <c r="B59" i="6"/>
  <c r="B60" i="6" s="1"/>
  <c r="E57" i="6"/>
  <c r="E121" i="6" s="1"/>
  <c r="D57" i="6"/>
  <c r="D121" i="6" s="1"/>
  <c r="C57" i="6"/>
  <c r="C121" i="6" s="1"/>
  <c r="B57" i="6"/>
  <c r="B121" i="6" s="1"/>
  <c r="D56" i="6"/>
  <c r="D59" i="6" s="1"/>
  <c r="D60" i="6" s="1"/>
  <c r="E33" i="6"/>
  <c r="D33" i="6"/>
  <c r="C33" i="6"/>
  <c r="E32" i="6"/>
  <c r="D32" i="6"/>
  <c r="C32" i="6"/>
  <c r="E31" i="6"/>
  <c r="D31" i="6"/>
  <c r="D34" i="6" s="1"/>
  <c r="C31" i="6"/>
  <c r="B31" i="6"/>
  <c r="D159" i="7" l="1"/>
  <c r="E33" i="7"/>
  <c r="B63" i="7"/>
  <c r="C31" i="7"/>
  <c r="C63" i="7"/>
  <c r="C73" i="7"/>
  <c r="C103" i="7"/>
  <c r="E234" i="7"/>
  <c r="E265" i="7"/>
  <c r="E401" i="7"/>
  <c r="C32" i="7"/>
  <c r="D395" i="7"/>
  <c r="D63" i="7"/>
  <c r="D103" i="7"/>
  <c r="B265" i="7"/>
  <c r="B31" i="7"/>
  <c r="B103" i="7"/>
  <c r="D265" i="7"/>
  <c r="E63" i="7"/>
  <c r="E73" i="7"/>
  <c r="E103" i="7"/>
  <c r="C395" i="7"/>
  <c r="C265" i="7"/>
  <c r="D401" i="7"/>
  <c r="C403" i="7"/>
  <c r="E414" i="7"/>
  <c r="E415" i="7" s="1"/>
  <c r="E75" i="6"/>
  <c r="C75" i="6"/>
  <c r="E92" i="6"/>
  <c r="E105" i="6"/>
  <c r="C34" i="6"/>
  <c r="C92" i="6"/>
  <c r="B101" i="6"/>
  <c r="B125" i="6" s="1"/>
  <c r="E34" i="6"/>
  <c r="C101" i="6"/>
  <c r="C125" i="6" s="1"/>
  <c r="C396" i="7"/>
  <c r="D415" i="7"/>
  <c r="C71" i="7"/>
  <c r="C74" i="7" s="1"/>
  <c r="E399" i="7"/>
  <c r="D18" i="7"/>
  <c r="D29" i="7" s="1"/>
  <c r="D32" i="7" s="1"/>
  <c r="E31" i="7"/>
  <c r="C33" i="7"/>
  <c r="D71" i="7"/>
  <c r="E74" i="7" s="1"/>
  <c r="C123" i="7"/>
  <c r="D233" i="7"/>
  <c r="E395" i="7"/>
  <c r="D396" i="7"/>
  <c r="C401" i="7"/>
  <c r="B414" i="7"/>
  <c r="B396" i="7" s="1"/>
  <c r="D33" i="7"/>
  <c r="D123" i="7"/>
  <c r="C231" i="7"/>
  <c r="C234" i="7" s="1"/>
  <c r="E233" i="7"/>
  <c r="B395" i="7"/>
  <c r="C399" i="7"/>
  <c r="D101" i="6"/>
  <c r="D125" i="6" s="1"/>
  <c r="E56" i="6"/>
  <c r="D120" i="6"/>
  <c r="E396" i="7" l="1"/>
  <c r="B419" i="7"/>
  <c r="D234" i="7"/>
  <c r="C34" i="7"/>
  <c r="C415" i="7"/>
  <c r="D31" i="7"/>
  <c r="D34" i="7" s="1"/>
  <c r="D419" i="7"/>
  <c r="D397" i="7"/>
  <c r="D74" i="7"/>
  <c r="E419" i="7"/>
  <c r="E397" i="7"/>
  <c r="C397" i="7"/>
  <c r="C419" i="7"/>
  <c r="E32" i="7"/>
  <c r="E120" i="6"/>
  <c r="E59" i="6"/>
  <c r="E34" i="7" l="1"/>
  <c r="E60" i="6"/>
  <c r="E101" i="6"/>
  <c r="E125" i="6" s="1"/>
  <c r="E434" i="5" l="1"/>
  <c r="D434" i="5"/>
  <c r="C434" i="5"/>
  <c r="B434" i="5"/>
  <c r="E433" i="5"/>
  <c r="D433" i="5"/>
  <c r="C433" i="5"/>
  <c r="B433" i="5"/>
  <c r="E432" i="5"/>
  <c r="D432" i="5"/>
  <c r="C432" i="5"/>
  <c r="B432" i="5"/>
  <c r="E431" i="5"/>
  <c r="D431" i="5"/>
  <c r="C431" i="5"/>
  <c r="B431" i="5"/>
  <c r="E430" i="5"/>
  <c r="D430" i="5"/>
  <c r="C430" i="5"/>
  <c r="E429" i="5"/>
  <c r="D429" i="5"/>
  <c r="C429" i="5"/>
  <c r="B429" i="5"/>
  <c r="E428" i="5"/>
  <c r="D428" i="5"/>
  <c r="C428" i="5"/>
  <c r="B428" i="5"/>
  <c r="E427" i="5"/>
  <c r="D427" i="5"/>
  <c r="C427" i="5"/>
  <c r="B427" i="5"/>
  <c r="E426" i="5"/>
  <c r="D426" i="5"/>
  <c r="C426" i="5"/>
  <c r="B426" i="5"/>
  <c r="B425" i="5" s="1"/>
  <c r="E425" i="5"/>
  <c r="D425" i="5"/>
  <c r="C425" i="5"/>
  <c r="E424" i="5"/>
  <c r="D424" i="5"/>
  <c r="C424" i="5"/>
  <c r="B424" i="5"/>
  <c r="E423" i="5"/>
  <c r="D423" i="5"/>
  <c r="C423" i="5"/>
  <c r="B423" i="5"/>
  <c r="C422" i="5"/>
  <c r="B422" i="5"/>
  <c r="E421" i="5"/>
  <c r="D421" i="5"/>
  <c r="C421" i="5"/>
  <c r="B421" i="5"/>
  <c r="E420" i="5"/>
  <c r="D420" i="5"/>
  <c r="D419" i="5" s="1"/>
  <c r="C420" i="5"/>
  <c r="B420" i="5"/>
  <c r="B419" i="5" s="1"/>
  <c r="E419" i="5"/>
  <c r="C419" i="5"/>
  <c r="E418" i="5"/>
  <c r="D418" i="5"/>
  <c r="C418" i="5"/>
  <c r="B418" i="5"/>
  <c r="E417" i="5"/>
  <c r="D417" i="5"/>
  <c r="C417" i="5"/>
  <c r="B417" i="5"/>
  <c r="B416" i="5" s="1"/>
  <c r="E416" i="5"/>
  <c r="D416" i="5"/>
  <c r="C416" i="5"/>
  <c r="E415" i="5"/>
  <c r="D415" i="5"/>
  <c r="C415" i="5"/>
  <c r="B415" i="5"/>
  <c r="E414" i="5"/>
  <c r="D414" i="5"/>
  <c r="C414" i="5"/>
  <c r="C413" i="5" s="1"/>
  <c r="B414" i="5"/>
  <c r="B413" i="5" s="1"/>
  <c r="E413" i="5"/>
  <c r="D413" i="5"/>
  <c r="E412" i="5"/>
  <c r="D412" i="5"/>
  <c r="C412" i="5"/>
  <c r="B412" i="5"/>
  <c r="E411" i="5"/>
  <c r="D411" i="5"/>
  <c r="C411" i="5"/>
  <c r="B411" i="5"/>
  <c r="B410" i="5" s="1"/>
  <c r="E410" i="5"/>
  <c r="D410" i="5"/>
  <c r="C410" i="5"/>
  <c r="E409" i="5"/>
  <c r="D409" i="5"/>
  <c r="C409" i="5"/>
  <c r="B409" i="5"/>
  <c r="E408" i="5"/>
  <c r="D408" i="5"/>
  <c r="C408" i="5"/>
  <c r="B408" i="5"/>
  <c r="E407" i="5"/>
  <c r="D407" i="5"/>
  <c r="C407" i="5"/>
  <c r="B407" i="5"/>
  <c r="E406" i="5"/>
  <c r="D406" i="5"/>
  <c r="C406" i="5"/>
  <c r="B406" i="5"/>
  <c r="E405" i="5"/>
  <c r="D405" i="5"/>
  <c r="C405" i="5"/>
  <c r="B405" i="5"/>
  <c r="B404" i="5" s="1"/>
  <c r="E404" i="5"/>
  <c r="D404" i="5"/>
  <c r="C404" i="5"/>
  <c r="E395" i="5"/>
  <c r="D395" i="5"/>
  <c r="C395" i="5"/>
  <c r="B395" i="5"/>
  <c r="E390" i="5"/>
  <c r="E400" i="5" s="1"/>
  <c r="E382" i="5" s="1"/>
  <c r="D390" i="5"/>
  <c r="D400" i="5" s="1"/>
  <c r="D382" i="5" s="1"/>
  <c r="C390" i="5"/>
  <c r="C400" i="5" s="1"/>
  <c r="B390" i="5"/>
  <c r="B400" i="5" s="1"/>
  <c r="B382" i="5" s="1"/>
  <c r="C382" i="5"/>
  <c r="E370" i="5"/>
  <c r="D370" i="5"/>
  <c r="C370" i="5"/>
  <c r="B370" i="5"/>
  <c r="E365" i="5"/>
  <c r="E375" i="5" s="1"/>
  <c r="E357" i="5" s="1"/>
  <c r="E360" i="5" s="1"/>
  <c r="D365" i="5"/>
  <c r="D375" i="5" s="1"/>
  <c r="D357" i="5" s="1"/>
  <c r="D358" i="5" s="1"/>
  <c r="E361" i="5" s="1"/>
  <c r="C365" i="5"/>
  <c r="C375" i="5" s="1"/>
  <c r="C357" i="5" s="1"/>
  <c r="B365" i="5"/>
  <c r="B375" i="5" s="1"/>
  <c r="B357" i="5" s="1"/>
  <c r="E359" i="5"/>
  <c r="E344" i="5"/>
  <c r="D344" i="5"/>
  <c r="C344" i="5"/>
  <c r="B344" i="5"/>
  <c r="E339" i="5"/>
  <c r="D339" i="5"/>
  <c r="D349" i="5" s="1"/>
  <c r="C339" i="5"/>
  <c r="C349" i="5" s="1"/>
  <c r="C331" i="5" s="1"/>
  <c r="B339" i="5"/>
  <c r="B349" i="5" s="1"/>
  <c r="B331" i="5" s="1"/>
  <c r="B332" i="5" s="1"/>
  <c r="E333" i="5"/>
  <c r="D333" i="5"/>
  <c r="C333" i="5"/>
  <c r="D331" i="5"/>
  <c r="D332" i="5" s="1"/>
  <c r="E319" i="5"/>
  <c r="D319" i="5"/>
  <c r="C319" i="5"/>
  <c r="B319" i="5"/>
  <c r="E314" i="5"/>
  <c r="E324" i="5" s="1"/>
  <c r="D314" i="5"/>
  <c r="D324" i="5" s="1"/>
  <c r="C314" i="5"/>
  <c r="C324" i="5" s="1"/>
  <c r="B314" i="5"/>
  <c r="D309" i="5"/>
  <c r="D308" i="5"/>
  <c r="C307" i="5"/>
  <c r="D310" i="5" s="1"/>
  <c r="E294" i="5"/>
  <c r="D294" i="5"/>
  <c r="C294" i="5"/>
  <c r="B294" i="5"/>
  <c r="E289" i="5"/>
  <c r="D289" i="5"/>
  <c r="D299" i="5" s="1"/>
  <c r="D281" i="5" s="1"/>
  <c r="C289" i="5"/>
  <c r="C299" i="5" s="1"/>
  <c r="C281" i="5" s="1"/>
  <c r="B289" i="5"/>
  <c r="B299" i="5" s="1"/>
  <c r="B281" i="5" s="1"/>
  <c r="B282" i="5" s="1"/>
  <c r="C285" i="5" s="1"/>
  <c r="C284" i="5"/>
  <c r="C283" i="5"/>
  <c r="E268" i="5"/>
  <c r="D268" i="5"/>
  <c r="C268" i="5"/>
  <c r="B268" i="5"/>
  <c r="E263" i="5"/>
  <c r="E273" i="5" s="1"/>
  <c r="D263" i="5"/>
  <c r="D273" i="5" s="1"/>
  <c r="C263" i="5"/>
  <c r="C273" i="5" s="1"/>
  <c r="B263" i="5"/>
  <c r="B273" i="5" s="1"/>
  <c r="B255" i="5" s="1"/>
  <c r="E257" i="5"/>
  <c r="D257" i="5"/>
  <c r="E243" i="5"/>
  <c r="D243" i="5"/>
  <c r="C243" i="5"/>
  <c r="B243" i="5"/>
  <c r="E238" i="5"/>
  <c r="E248" i="5" s="1"/>
  <c r="E230" i="5" s="1"/>
  <c r="E233" i="5" s="1"/>
  <c r="D238" i="5"/>
  <c r="D248" i="5" s="1"/>
  <c r="D230" i="5" s="1"/>
  <c r="D231" i="5" s="1"/>
  <c r="C238" i="5"/>
  <c r="C248" i="5" s="1"/>
  <c r="B238" i="5"/>
  <c r="B248" i="5" s="1"/>
  <c r="B230" i="5" s="1"/>
  <c r="E234" i="5"/>
  <c r="E232" i="5"/>
  <c r="E218" i="5"/>
  <c r="D218" i="5"/>
  <c r="C218" i="5"/>
  <c r="B218" i="5"/>
  <c r="E213" i="5"/>
  <c r="E223" i="5" s="1"/>
  <c r="E205" i="5" s="1"/>
  <c r="D213" i="5"/>
  <c r="D223" i="5" s="1"/>
  <c r="D205" i="5" s="1"/>
  <c r="C213" i="5"/>
  <c r="C223" i="5" s="1"/>
  <c r="C205" i="5" s="1"/>
  <c r="C206" i="5" s="1"/>
  <c r="D209" i="5" s="1"/>
  <c r="B213" i="5"/>
  <c r="B223" i="5" s="1"/>
  <c r="B205" i="5" s="1"/>
  <c r="D207" i="5"/>
  <c r="E193" i="5"/>
  <c r="D193" i="5"/>
  <c r="D180" i="5" s="1"/>
  <c r="D181" i="5" s="1"/>
  <c r="E184" i="5" s="1"/>
  <c r="C193" i="5"/>
  <c r="B193" i="5"/>
  <c r="E188" i="5"/>
  <c r="E198" i="5" s="1"/>
  <c r="D188" i="5"/>
  <c r="D198" i="5" s="1"/>
  <c r="C188" i="5"/>
  <c r="C198" i="5" s="1"/>
  <c r="B188" i="5"/>
  <c r="B198" i="5" s="1"/>
  <c r="E182" i="5"/>
  <c r="E155" i="5"/>
  <c r="E170" i="5" s="1"/>
  <c r="D155" i="5"/>
  <c r="D170" i="5" s="1"/>
  <c r="C155" i="5"/>
  <c r="C170" i="5" s="1"/>
  <c r="C141" i="5" s="1"/>
  <c r="B155" i="5"/>
  <c r="B170" i="5" s="1"/>
  <c r="E140" i="5"/>
  <c r="D140" i="5"/>
  <c r="E143" i="5" s="1"/>
  <c r="C140" i="5"/>
  <c r="B140" i="5"/>
  <c r="E118" i="5"/>
  <c r="E133" i="5" s="1"/>
  <c r="D118" i="5"/>
  <c r="D133" i="5" s="1"/>
  <c r="D104" i="5" s="1"/>
  <c r="D105" i="5" s="1"/>
  <c r="C118" i="5"/>
  <c r="C133" i="5" s="1"/>
  <c r="C104" i="5" s="1"/>
  <c r="B118" i="5"/>
  <c r="B133" i="5" s="1"/>
  <c r="E106" i="5"/>
  <c r="D106" i="5"/>
  <c r="C106" i="5"/>
  <c r="E81" i="5"/>
  <c r="D81" i="5"/>
  <c r="C81" i="5"/>
  <c r="B81" i="5"/>
  <c r="E75" i="5"/>
  <c r="D75" i="5"/>
  <c r="C75" i="5"/>
  <c r="B75" i="5"/>
  <c r="E69" i="5"/>
  <c r="D69" i="5"/>
  <c r="C69" i="5"/>
  <c r="B59" i="5"/>
  <c r="D56" i="5"/>
  <c r="E56" i="5" s="1"/>
  <c r="E422" i="5" s="1"/>
  <c r="E44" i="5"/>
  <c r="D44" i="5"/>
  <c r="C44" i="5"/>
  <c r="B44" i="5"/>
  <c r="E41" i="5"/>
  <c r="D41" i="5"/>
  <c r="C41" i="5"/>
  <c r="B41" i="5"/>
  <c r="E38" i="5"/>
  <c r="E30" i="5" s="1"/>
  <c r="D38" i="5"/>
  <c r="D30" i="5" s="1"/>
  <c r="D33" i="5" s="1"/>
  <c r="C38" i="5"/>
  <c r="C30" i="5" s="1"/>
  <c r="C31" i="5" s="1"/>
  <c r="B38" i="5"/>
  <c r="E32" i="5"/>
  <c r="D32" i="5"/>
  <c r="C32" i="5"/>
  <c r="B30" i="5"/>
  <c r="B31" i="5" s="1"/>
  <c r="E299" i="5" l="1"/>
  <c r="E281" i="5" s="1"/>
  <c r="B324" i="5"/>
  <c r="B430" i="5"/>
  <c r="C33" i="5"/>
  <c r="E33" i="5"/>
  <c r="E59" i="5"/>
  <c r="D208" i="5"/>
  <c r="B60" i="5"/>
  <c r="D96" i="5"/>
  <c r="D67" i="5" s="1"/>
  <c r="D68" i="5" s="1"/>
  <c r="C34" i="5"/>
  <c r="E60" i="5"/>
  <c r="E349" i="5"/>
  <c r="E331" i="5" s="1"/>
  <c r="D59" i="5"/>
  <c r="D60" i="5" s="1"/>
  <c r="E96" i="5"/>
  <c r="E67" i="5" s="1"/>
  <c r="D31" i="5"/>
  <c r="D34" i="5" s="1"/>
  <c r="B96" i="5"/>
  <c r="C96" i="5"/>
  <c r="C67" i="5" s="1"/>
  <c r="D70" i="5" s="1"/>
  <c r="C143" i="5"/>
  <c r="D255" i="5"/>
  <c r="B141" i="5"/>
  <c r="B142" i="5" s="1"/>
  <c r="B104" i="5"/>
  <c r="B105" i="5" s="1"/>
  <c r="C171" i="5"/>
  <c r="E31" i="5"/>
  <c r="C59" i="5"/>
  <c r="C60" i="5" s="1"/>
  <c r="E68" i="5"/>
  <c r="E71" i="5" s="1"/>
  <c r="D134" i="5"/>
  <c r="D143" i="5"/>
  <c r="D141" i="5"/>
  <c r="D171" i="5" s="1"/>
  <c r="E97" i="5"/>
  <c r="E104" i="5"/>
  <c r="E180" i="5"/>
  <c r="E183" i="5" s="1"/>
  <c r="E334" i="5"/>
  <c r="E332" i="5"/>
  <c r="E335" i="5" s="1"/>
  <c r="B403" i="5"/>
  <c r="C105" i="5"/>
  <c r="C142" i="5"/>
  <c r="E403" i="5"/>
  <c r="C332" i="5"/>
  <c r="C335" i="5" s="1"/>
  <c r="C334" i="5"/>
  <c r="E383" i="5"/>
  <c r="B67" i="5"/>
  <c r="B68" i="5" s="1"/>
  <c r="D107" i="5"/>
  <c r="C134" i="5"/>
  <c r="E171" i="5"/>
  <c r="E141" i="5"/>
  <c r="C255" i="5"/>
  <c r="C256" i="5" s="1"/>
  <c r="D334" i="5"/>
  <c r="D422" i="5"/>
  <c r="C108" i="5" l="1"/>
  <c r="D402" i="5"/>
  <c r="D97" i="5"/>
  <c r="E70" i="5"/>
  <c r="E34" i="5"/>
  <c r="C403" i="5"/>
  <c r="D403" i="5"/>
  <c r="D435" i="5" s="1"/>
  <c r="D335" i="5"/>
  <c r="C144" i="5"/>
  <c r="E402" i="5"/>
  <c r="E435" i="5" s="1"/>
  <c r="C145" i="5"/>
  <c r="E107" i="5"/>
  <c r="E105" i="5"/>
  <c r="E108" i="5" s="1"/>
  <c r="C68" i="5"/>
  <c r="C70" i="5"/>
  <c r="B134" i="5"/>
  <c r="D108" i="5"/>
  <c r="D144" i="5"/>
  <c r="D142" i="5"/>
  <c r="D145" i="5" s="1"/>
  <c r="B402" i="5"/>
  <c r="B435" i="5" s="1"/>
  <c r="E142" i="5"/>
  <c r="E144" i="5"/>
  <c r="C107" i="5"/>
  <c r="E134" i="5"/>
  <c r="C97" i="5"/>
  <c r="C402" i="5"/>
  <c r="C435" i="5" s="1"/>
  <c r="B97" i="5"/>
  <c r="B171" i="5"/>
  <c r="E258" i="5"/>
  <c r="D256" i="5"/>
  <c r="D258" i="5"/>
  <c r="C71" i="5" l="1"/>
  <c r="D71" i="5"/>
  <c r="E145" i="5"/>
  <c r="E141" i="4" l="1"/>
  <c r="D141" i="4"/>
  <c r="C141" i="4"/>
  <c r="B141" i="4"/>
  <c r="E140" i="4"/>
  <c r="D140" i="4"/>
  <c r="C140" i="4"/>
  <c r="E139" i="4"/>
  <c r="D139" i="4"/>
  <c r="C139" i="4"/>
  <c r="B139" i="4"/>
  <c r="C137" i="4"/>
  <c r="B137" i="4"/>
  <c r="E136" i="4"/>
  <c r="D136" i="4"/>
  <c r="C136" i="4"/>
  <c r="B136" i="4"/>
  <c r="E135" i="4"/>
  <c r="D135" i="4"/>
  <c r="C135" i="4"/>
  <c r="C134" i="4" s="1"/>
  <c r="B135" i="4"/>
  <c r="B134" i="4" s="1"/>
  <c r="E134" i="4"/>
  <c r="D134" i="4"/>
  <c r="E133" i="4"/>
  <c r="D133" i="4"/>
  <c r="C133" i="4"/>
  <c r="B133" i="4"/>
  <c r="E132" i="4"/>
  <c r="D132" i="4"/>
  <c r="C132" i="4"/>
  <c r="B132" i="4"/>
  <c r="B131" i="4" s="1"/>
  <c r="E131" i="4"/>
  <c r="D131" i="4"/>
  <c r="C131" i="4"/>
  <c r="E130" i="4"/>
  <c r="D130" i="4"/>
  <c r="C130" i="4"/>
  <c r="B130" i="4"/>
  <c r="E129" i="4"/>
  <c r="E128" i="4" s="1"/>
  <c r="D129" i="4"/>
  <c r="C129" i="4"/>
  <c r="C128" i="4" s="1"/>
  <c r="B129" i="4"/>
  <c r="B128" i="4" s="1"/>
  <c r="D128" i="4"/>
  <c r="E127" i="4"/>
  <c r="D127" i="4"/>
  <c r="C127" i="4"/>
  <c r="B127" i="4"/>
  <c r="E126" i="4"/>
  <c r="D126" i="4"/>
  <c r="C126" i="4"/>
  <c r="C125" i="4" s="1"/>
  <c r="B126" i="4"/>
  <c r="B125" i="4" s="1"/>
  <c r="E125" i="4"/>
  <c r="D125" i="4"/>
  <c r="E124" i="4"/>
  <c r="D124" i="4"/>
  <c r="C124" i="4"/>
  <c r="B124" i="4"/>
  <c r="E123" i="4"/>
  <c r="D123" i="4"/>
  <c r="C123" i="4"/>
  <c r="C122" i="4" s="1"/>
  <c r="B123" i="4"/>
  <c r="E122" i="4"/>
  <c r="D122" i="4"/>
  <c r="B122" i="4"/>
  <c r="E121" i="4"/>
  <c r="D121" i="4"/>
  <c r="C121" i="4"/>
  <c r="B121" i="4"/>
  <c r="E120" i="4"/>
  <c r="D120" i="4"/>
  <c r="C120" i="4"/>
  <c r="C119" i="4" s="1"/>
  <c r="B120" i="4"/>
  <c r="E119" i="4"/>
  <c r="D119" i="4"/>
  <c r="B119" i="4"/>
  <c r="E117" i="4"/>
  <c r="D117" i="4"/>
  <c r="C117" i="4"/>
  <c r="B117" i="4"/>
  <c r="E115" i="4"/>
  <c r="D115" i="4"/>
  <c r="C115" i="4"/>
  <c r="B115" i="4"/>
  <c r="B95" i="4"/>
  <c r="B86" i="4"/>
  <c r="B78" i="4"/>
  <c r="E71" i="4"/>
  <c r="D71" i="4"/>
  <c r="C71" i="4"/>
  <c r="E70" i="4"/>
  <c r="D70" i="4"/>
  <c r="C70" i="4"/>
  <c r="E69" i="4"/>
  <c r="D69" i="4"/>
  <c r="C69" i="4"/>
  <c r="C72" i="4" s="1"/>
  <c r="B69" i="4"/>
  <c r="E54" i="4"/>
  <c r="E138" i="4" s="1"/>
  <c r="D54" i="4"/>
  <c r="D138" i="4" s="1"/>
  <c r="C54" i="4"/>
  <c r="C138" i="4" s="1"/>
  <c r="B54" i="4"/>
  <c r="B138" i="4" s="1"/>
  <c r="D53" i="4"/>
  <c r="D137" i="4" s="1"/>
  <c r="E41" i="4"/>
  <c r="D41" i="4"/>
  <c r="C41" i="4"/>
  <c r="B41" i="4"/>
  <c r="B56" i="4" s="1"/>
  <c r="B57" i="4" s="1"/>
  <c r="E38" i="4"/>
  <c r="D38" i="4"/>
  <c r="C38" i="4"/>
  <c r="B38" i="4"/>
  <c r="E35" i="4"/>
  <c r="D35" i="4"/>
  <c r="C35" i="4"/>
  <c r="B35" i="4"/>
  <c r="E30" i="4"/>
  <c r="D30" i="4"/>
  <c r="C30" i="4"/>
  <c r="E29" i="4"/>
  <c r="D29" i="4"/>
  <c r="C29" i="4"/>
  <c r="E28" i="4"/>
  <c r="D28" i="4"/>
  <c r="C28" i="4"/>
  <c r="C31" i="4" s="1"/>
  <c r="B28" i="4"/>
  <c r="B34" i="3"/>
  <c r="C34" i="3"/>
  <c r="C37" i="3" s="1"/>
  <c r="D34" i="3"/>
  <c r="E34" i="3"/>
  <c r="C35" i="3"/>
  <c r="D35" i="3"/>
  <c r="E35" i="3"/>
  <c r="C36" i="3"/>
  <c r="D36" i="3"/>
  <c r="E36" i="3"/>
  <c r="B62" i="3"/>
  <c r="C62" i="3"/>
  <c r="D62" i="3"/>
  <c r="E62" i="3"/>
  <c r="B73" i="3"/>
  <c r="C73" i="3"/>
  <c r="D73" i="3"/>
  <c r="D76" i="3" s="1"/>
  <c r="E73" i="3"/>
  <c r="E76" i="3" s="1"/>
  <c r="C74" i="3"/>
  <c r="D74" i="3"/>
  <c r="E74" i="3"/>
  <c r="C75" i="3"/>
  <c r="D75" i="3"/>
  <c r="E75" i="3"/>
  <c r="B90" i="3"/>
  <c r="C90" i="3"/>
  <c r="C123" i="3" s="1"/>
  <c r="D90" i="3"/>
  <c r="E90" i="3"/>
  <c r="B102" i="3"/>
  <c r="C102" i="3"/>
  <c r="C105" i="3" s="1"/>
  <c r="D102" i="3"/>
  <c r="E102" i="3"/>
  <c r="E105" i="3" s="1"/>
  <c r="C103" i="3"/>
  <c r="D103" i="3"/>
  <c r="E103" i="3"/>
  <c r="C104" i="3"/>
  <c r="D104" i="3"/>
  <c r="E104" i="3"/>
  <c r="B119" i="3"/>
  <c r="C119" i="3"/>
  <c r="D119" i="3"/>
  <c r="D123" i="3" s="1"/>
  <c r="E119" i="3"/>
  <c r="B125" i="3"/>
  <c r="C125" i="3"/>
  <c r="D125" i="3"/>
  <c r="E125" i="3"/>
  <c r="B126" i="3"/>
  <c r="C126" i="3"/>
  <c r="D126" i="3"/>
  <c r="E126" i="3"/>
  <c r="B127" i="3"/>
  <c r="B128" i="3"/>
  <c r="C128" i="3"/>
  <c r="D128" i="3"/>
  <c r="E128" i="3"/>
  <c r="B129" i="3"/>
  <c r="C129" i="3"/>
  <c r="D129" i="3"/>
  <c r="E129" i="3"/>
  <c r="B130" i="3"/>
  <c r="B131" i="3"/>
  <c r="C131" i="3"/>
  <c r="D131" i="3"/>
  <c r="E131" i="3"/>
  <c r="B132" i="3"/>
  <c r="C132" i="3"/>
  <c r="D132" i="3"/>
  <c r="E132" i="3"/>
  <c r="B133" i="3"/>
  <c r="B134" i="3"/>
  <c r="B135" i="3"/>
  <c r="B136" i="3"/>
  <c r="B137" i="3"/>
  <c r="C137" i="3"/>
  <c r="D137" i="3"/>
  <c r="E137" i="3"/>
  <c r="B138" i="3"/>
  <c r="C138" i="3"/>
  <c r="D138" i="3"/>
  <c r="E138" i="3"/>
  <c r="B139" i="3"/>
  <c r="B140" i="3"/>
  <c r="B141" i="3"/>
  <c r="B142" i="3"/>
  <c r="B143" i="3"/>
  <c r="B144" i="3"/>
  <c r="B145" i="3"/>
  <c r="B147" i="3"/>
  <c r="B148" i="3"/>
  <c r="B151" i="3"/>
  <c r="C151" i="3"/>
  <c r="D151" i="3"/>
  <c r="E151" i="3"/>
  <c r="B152" i="3"/>
  <c r="C152" i="3"/>
  <c r="D152" i="3"/>
  <c r="E152" i="3"/>
  <c r="E31" i="4" l="1"/>
  <c r="E72" i="4"/>
  <c r="D72" i="4"/>
  <c r="D31" i="4"/>
  <c r="B118" i="4"/>
  <c r="B142" i="4" s="1"/>
  <c r="C56" i="4"/>
  <c r="C57" i="4" s="1"/>
  <c r="E53" i="4"/>
  <c r="E137" i="4" s="1"/>
  <c r="C76" i="3"/>
  <c r="B123" i="3"/>
  <c r="C124" i="3"/>
  <c r="C159" i="3" s="1"/>
  <c r="B124" i="3"/>
  <c r="B159" i="3" s="1"/>
  <c r="D124" i="3"/>
  <c r="D159" i="3" s="1"/>
  <c r="E124" i="3"/>
  <c r="E123" i="3"/>
  <c r="D105" i="3"/>
  <c r="E37" i="3"/>
  <c r="D56" i="4"/>
  <c r="D37" i="3"/>
  <c r="E56" i="4" l="1"/>
  <c r="C118" i="4"/>
  <c r="C142" i="4" s="1"/>
  <c r="E159" i="3"/>
  <c r="D118" i="4"/>
  <c r="D142" i="4" s="1"/>
  <c r="D57" i="4"/>
  <c r="E57" i="4"/>
  <c r="E118" i="4"/>
  <c r="E142" i="4" s="1"/>
  <c r="B618" i="2"/>
  <c r="E617" i="2"/>
  <c r="D617" i="2"/>
  <c r="C617" i="2"/>
  <c r="B617" i="2"/>
  <c r="E616" i="2"/>
  <c r="D616" i="2"/>
  <c r="C616" i="2"/>
  <c r="B616" i="2"/>
  <c r="E615" i="2"/>
  <c r="D615" i="2"/>
  <c r="C615" i="2"/>
  <c r="C614" i="2" s="1"/>
  <c r="B615" i="2"/>
  <c r="E614" i="2"/>
  <c r="D614" i="2"/>
  <c r="B614" i="2"/>
  <c r="E613" i="2"/>
  <c r="D613" i="2"/>
  <c r="C613" i="2"/>
  <c r="B613" i="2"/>
  <c r="E611" i="2"/>
  <c r="D611" i="2"/>
  <c r="C611" i="2"/>
  <c r="B611" i="2"/>
  <c r="E609" i="2"/>
  <c r="D609" i="2"/>
  <c r="C609" i="2"/>
  <c r="B609" i="2"/>
  <c r="E608" i="2"/>
  <c r="D608" i="2"/>
  <c r="C608" i="2"/>
  <c r="B608" i="2"/>
  <c r="E607" i="2"/>
  <c r="D607" i="2"/>
  <c r="C607" i="2"/>
  <c r="B607" i="2"/>
  <c r="E606" i="2"/>
  <c r="D606" i="2"/>
  <c r="C606" i="2"/>
  <c r="B606" i="2"/>
  <c r="E605" i="2"/>
  <c r="D605" i="2"/>
  <c r="C605" i="2"/>
  <c r="B605" i="2"/>
  <c r="E604" i="2"/>
  <c r="D604" i="2"/>
  <c r="C604" i="2"/>
  <c r="B604" i="2"/>
  <c r="E603" i="2"/>
  <c r="D603" i="2"/>
  <c r="C603" i="2"/>
  <c r="B603" i="2"/>
  <c r="E602" i="2"/>
  <c r="D602" i="2"/>
  <c r="C602" i="2"/>
  <c r="B602" i="2"/>
  <c r="E601" i="2"/>
  <c r="D601" i="2"/>
  <c r="C601" i="2"/>
  <c r="B601" i="2"/>
  <c r="E600" i="2"/>
  <c r="D600" i="2"/>
  <c r="C600" i="2"/>
  <c r="B600" i="2"/>
  <c r="E599" i="2"/>
  <c r="D599" i="2"/>
  <c r="C599" i="2"/>
  <c r="B599" i="2"/>
  <c r="E598" i="2"/>
  <c r="D598" i="2"/>
  <c r="C598" i="2"/>
  <c r="B598" i="2"/>
  <c r="E597" i="2"/>
  <c r="D597" i="2"/>
  <c r="C597" i="2"/>
  <c r="B597" i="2"/>
  <c r="E596" i="2"/>
  <c r="D596" i="2"/>
  <c r="C596" i="2"/>
  <c r="B596" i="2"/>
  <c r="B595" i="2"/>
  <c r="B594" i="2"/>
  <c r="E593" i="2"/>
  <c r="D593" i="2"/>
  <c r="C593" i="2"/>
  <c r="B593" i="2"/>
  <c r="E592" i="2"/>
  <c r="D592" i="2"/>
  <c r="C592" i="2"/>
  <c r="B592" i="2"/>
  <c r="E591" i="2"/>
  <c r="D591" i="2"/>
  <c r="C591" i="2"/>
  <c r="B591" i="2"/>
  <c r="E589" i="2"/>
  <c r="D589" i="2"/>
  <c r="C589" i="2"/>
  <c r="B589" i="2"/>
  <c r="E588" i="2"/>
  <c r="D588" i="2"/>
  <c r="C588" i="2"/>
  <c r="B588" i="2"/>
  <c r="B587" i="2" s="1"/>
  <c r="E584" i="2"/>
  <c r="D584" i="2"/>
  <c r="C584" i="2"/>
  <c r="B584" i="2"/>
  <c r="E569" i="2"/>
  <c r="D569" i="2"/>
  <c r="C569" i="2"/>
  <c r="E568" i="2"/>
  <c r="D568" i="2"/>
  <c r="C568" i="2"/>
  <c r="E567" i="2"/>
  <c r="D567" i="2"/>
  <c r="E570" i="2" s="1"/>
  <c r="C567" i="2"/>
  <c r="C570" i="2" s="1"/>
  <c r="B567" i="2"/>
  <c r="E554" i="2"/>
  <c r="D554" i="2"/>
  <c r="D525" i="2" s="1"/>
  <c r="C554" i="2"/>
  <c r="C525" i="2" s="1"/>
  <c r="C526" i="2" s="1"/>
  <c r="B554" i="2"/>
  <c r="E527" i="2"/>
  <c r="D527" i="2"/>
  <c r="C527" i="2"/>
  <c r="E525" i="2"/>
  <c r="E513" i="2"/>
  <c r="D513" i="2"/>
  <c r="C513" i="2"/>
  <c r="E498" i="2"/>
  <c r="D498" i="2"/>
  <c r="C498" i="2"/>
  <c r="E497" i="2"/>
  <c r="D497" i="2"/>
  <c r="C497" i="2"/>
  <c r="E496" i="2"/>
  <c r="E499" i="2" s="1"/>
  <c r="D496" i="2"/>
  <c r="C496" i="2"/>
  <c r="B496" i="2"/>
  <c r="E484" i="2"/>
  <c r="E455" i="2" s="1"/>
  <c r="E458" i="2" s="1"/>
  <c r="D484" i="2"/>
  <c r="C484" i="2"/>
  <c r="E457" i="2"/>
  <c r="D457" i="2"/>
  <c r="C457" i="2"/>
  <c r="D455" i="2"/>
  <c r="D456" i="2" s="1"/>
  <c r="B455" i="2"/>
  <c r="B485" i="2" s="1"/>
  <c r="E442" i="2"/>
  <c r="D442" i="2"/>
  <c r="C442" i="2"/>
  <c r="B442" i="2"/>
  <c r="E427" i="2"/>
  <c r="D427" i="2"/>
  <c r="E426" i="2"/>
  <c r="D426" i="2"/>
  <c r="E425" i="2"/>
  <c r="E428" i="2" s="1"/>
  <c r="D425" i="2"/>
  <c r="C425" i="2"/>
  <c r="E414" i="2"/>
  <c r="D414" i="2"/>
  <c r="C414" i="2"/>
  <c r="B414" i="2"/>
  <c r="C397" i="2"/>
  <c r="C386" i="2"/>
  <c r="E373" i="2"/>
  <c r="D373" i="2"/>
  <c r="D344" i="2" s="1"/>
  <c r="C373" i="2"/>
  <c r="C344" i="2" s="1"/>
  <c r="C345" i="2" s="1"/>
  <c r="B373" i="2"/>
  <c r="E346" i="2"/>
  <c r="D346" i="2"/>
  <c r="C346" i="2"/>
  <c r="E344" i="2"/>
  <c r="E347" i="2" s="1"/>
  <c r="E336" i="2"/>
  <c r="E307" i="2" s="1"/>
  <c r="D336" i="2"/>
  <c r="D307" i="2" s="1"/>
  <c r="D308" i="2" s="1"/>
  <c r="C336" i="2"/>
  <c r="B336" i="2"/>
  <c r="E309" i="2"/>
  <c r="D309" i="2"/>
  <c r="C309" i="2"/>
  <c r="B307" i="2"/>
  <c r="B308" i="2" s="1"/>
  <c r="E294" i="2"/>
  <c r="D294" i="2"/>
  <c r="D276" i="2" s="1"/>
  <c r="D279" i="2" s="1"/>
  <c r="C294" i="2"/>
  <c r="B294" i="2"/>
  <c r="C279" i="2"/>
  <c r="D278" i="2"/>
  <c r="C278" i="2"/>
  <c r="C277" i="2"/>
  <c r="D280" i="2" s="1"/>
  <c r="B277" i="2"/>
  <c r="E258" i="2"/>
  <c r="E268" i="2" s="1"/>
  <c r="E250" i="2" s="1"/>
  <c r="D258" i="2"/>
  <c r="D268" i="2" s="1"/>
  <c r="D250" i="2" s="1"/>
  <c r="C258" i="2"/>
  <c r="C268" i="2" s="1"/>
  <c r="C250" i="2" s="1"/>
  <c r="B258" i="2"/>
  <c r="B268" i="2" s="1"/>
  <c r="E252" i="2"/>
  <c r="D252" i="2"/>
  <c r="C252" i="2"/>
  <c r="B251" i="2"/>
  <c r="B252" i="2" s="1"/>
  <c r="E242" i="2"/>
  <c r="D242" i="2"/>
  <c r="C242" i="2"/>
  <c r="B242" i="2"/>
  <c r="C227" i="2"/>
  <c r="C226" i="2"/>
  <c r="C225" i="2"/>
  <c r="B225" i="2"/>
  <c r="E217" i="2"/>
  <c r="E199" i="2" s="1"/>
  <c r="D217" i="2"/>
  <c r="C202" i="2"/>
  <c r="C201" i="2"/>
  <c r="B200" i="2"/>
  <c r="C203" i="2" s="1"/>
  <c r="D199" i="2"/>
  <c r="E189" i="2"/>
  <c r="D189" i="2"/>
  <c r="C189" i="2"/>
  <c r="B189" i="2"/>
  <c r="E174" i="2"/>
  <c r="D174" i="2"/>
  <c r="C174" i="2"/>
  <c r="E173" i="2"/>
  <c r="D173" i="2"/>
  <c r="C173" i="2"/>
  <c r="E172" i="2"/>
  <c r="E175" i="2" s="1"/>
  <c r="D172" i="2"/>
  <c r="C172" i="2"/>
  <c r="B172" i="2"/>
  <c r="E154" i="2"/>
  <c r="E164" i="2" s="1"/>
  <c r="D154" i="2"/>
  <c r="D164" i="2" s="1"/>
  <c r="C154" i="2"/>
  <c r="C164" i="2" s="1"/>
  <c r="B154" i="2"/>
  <c r="B164" i="2" s="1"/>
  <c r="E149" i="2"/>
  <c r="D149" i="2"/>
  <c r="C149" i="2"/>
  <c r="E148" i="2"/>
  <c r="D148" i="2"/>
  <c r="C148" i="2"/>
  <c r="E147" i="2"/>
  <c r="E150" i="2" s="1"/>
  <c r="D147" i="2"/>
  <c r="C147" i="2"/>
  <c r="D150" i="2" s="1"/>
  <c r="B147" i="2"/>
  <c r="B134" i="2"/>
  <c r="B135" i="2" s="1"/>
  <c r="E120" i="2"/>
  <c r="E595" i="2" s="1"/>
  <c r="D120" i="2"/>
  <c r="D595" i="2" s="1"/>
  <c r="C120" i="2"/>
  <c r="C595" i="2" s="1"/>
  <c r="E119" i="2"/>
  <c r="E594" i="2" s="1"/>
  <c r="D119" i="2"/>
  <c r="D594" i="2" s="1"/>
  <c r="D587" i="2" s="1"/>
  <c r="C119" i="2"/>
  <c r="C134" i="2" s="1"/>
  <c r="E107" i="2"/>
  <c r="D107" i="2"/>
  <c r="C107" i="2"/>
  <c r="B106" i="2"/>
  <c r="E97" i="2"/>
  <c r="E68" i="2" s="1"/>
  <c r="D97" i="2"/>
  <c r="D68" i="2" s="1"/>
  <c r="D69" i="2" s="1"/>
  <c r="C97" i="2"/>
  <c r="B97" i="2"/>
  <c r="E70" i="2"/>
  <c r="D70" i="2"/>
  <c r="C70" i="2"/>
  <c r="E60" i="2"/>
  <c r="D60" i="2"/>
  <c r="C60" i="2"/>
  <c r="B60" i="2"/>
  <c r="B31" i="2" s="1"/>
  <c r="B32" i="2" s="1"/>
  <c r="E33" i="2"/>
  <c r="D33" i="2"/>
  <c r="C33" i="2"/>
  <c r="E587" i="2" l="1"/>
  <c r="E134" i="2"/>
  <c r="E105" i="2" s="1"/>
  <c r="C228" i="2"/>
  <c r="C499" i="2"/>
  <c r="D499" i="2"/>
  <c r="D175" i="2"/>
  <c r="C280" i="2"/>
  <c r="D337" i="2"/>
  <c r="C374" i="2"/>
  <c r="C555" i="2"/>
  <c r="C594" i="2"/>
  <c r="C587" i="2" s="1"/>
  <c r="C31" i="2"/>
  <c r="C32" i="2" s="1"/>
  <c r="C35" i="2" s="1"/>
  <c r="D98" i="2"/>
  <c r="E485" i="2"/>
  <c r="E61" i="2"/>
  <c r="E31" i="2"/>
  <c r="E32" i="2" s="1"/>
  <c r="B68" i="2"/>
  <c r="B69" i="2" s="1"/>
  <c r="C175" i="2"/>
  <c r="B337" i="2"/>
  <c r="E374" i="2"/>
  <c r="D428" i="2"/>
  <c r="C455" i="2"/>
  <c r="D458" i="2" s="1"/>
  <c r="D485" i="2"/>
  <c r="E555" i="2"/>
  <c r="E106" i="2"/>
  <c r="C251" i="2"/>
  <c r="C254" i="2" s="1"/>
  <c r="C253" i="2"/>
  <c r="E308" i="2"/>
  <c r="E311" i="2" s="1"/>
  <c r="E310" i="2"/>
  <c r="D345" i="2"/>
  <c r="D348" i="2" s="1"/>
  <c r="D347" i="2"/>
  <c r="D526" i="2"/>
  <c r="D529" i="2" s="1"/>
  <c r="D528" i="2"/>
  <c r="E253" i="2"/>
  <c r="E251" i="2"/>
  <c r="E586" i="2"/>
  <c r="E619" i="2" s="1"/>
  <c r="E69" i="2"/>
  <c r="E72" i="2" s="1"/>
  <c r="E71" i="2"/>
  <c r="D251" i="2"/>
  <c r="D253" i="2"/>
  <c r="B61" i="2"/>
  <c r="E98" i="2"/>
  <c r="E345" i="2"/>
  <c r="D374" i="2"/>
  <c r="E456" i="2"/>
  <c r="E459" i="2" s="1"/>
  <c r="E526" i="2"/>
  <c r="E529" i="2" s="1"/>
  <c r="D555" i="2"/>
  <c r="D31" i="2"/>
  <c r="D61" i="2" s="1"/>
  <c r="C68" i="2"/>
  <c r="C105" i="2"/>
  <c r="D134" i="2"/>
  <c r="C150" i="2"/>
  <c r="C307" i="2"/>
  <c r="C337" i="2" s="1"/>
  <c r="B344" i="2"/>
  <c r="B456" i="2"/>
  <c r="B525" i="2"/>
  <c r="B555" i="2" s="1"/>
  <c r="D570" i="2"/>
  <c r="C34" i="2"/>
  <c r="E135" i="2"/>
  <c r="E528" i="2"/>
  <c r="E337" i="2"/>
  <c r="C485" i="2" l="1"/>
  <c r="E348" i="2"/>
  <c r="D254" i="2"/>
  <c r="C456" i="2"/>
  <c r="D459" i="2" s="1"/>
  <c r="C458" i="2"/>
  <c r="C61" i="2"/>
  <c r="B98" i="2"/>
  <c r="B345" i="2"/>
  <c r="C348" i="2" s="1"/>
  <c r="C347" i="2"/>
  <c r="C108" i="2"/>
  <c r="C106" i="2"/>
  <c r="C109" i="2" s="1"/>
  <c r="C135" i="2"/>
  <c r="D105" i="2"/>
  <c r="D135" i="2" s="1"/>
  <c r="C71" i="2"/>
  <c r="C69" i="2"/>
  <c r="D71" i="2"/>
  <c r="B586" i="2"/>
  <c r="B619" i="2" s="1"/>
  <c r="B526" i="2"/>
  <c r="C529" i="2" s="1"/>
  <c r="C528" i="2"/>
  <c r="C310" i="2"/>
  <c r="D310" i="2"/>
  <c r="C308" i="2"/>
  <c r="C586" i="2"/>
  <c r="C619" i="2" s="1"/>
  <c r="B374" i="2"/>
  <c r="D34" i="2"/>
  <c r="D32" i="2"/>
  <c r="E34" i="2"/>
  <c r="E254" i="2"/>
  <c r="C98" i="2"/>
  <c r="C459" i="2" l="1"/>
  <c r="D108" i="2"/>
  <c r="D106" i="2"/>
  <c r="D586" i="2"/>
  <c r="D619" i="2" s="1"/>
  <c r="E108" i="2"/>
  <c r="C72" i="2"/>
  <c r="D72" i="2"/>
  <c r="D35" i="2"/>
  <c r="E35" i="2"/>
  <c r="C311" i="2"/>
  <c r="D311" i="2"/>
  <c r="D109" i="2" l="1"/>
  <c r="E109" i="2"/>
</calcChain>
</file>

<file path=xl/comments1.xml><?xml version="1.0" encoding="utf-8"?>
<comments xmlns="http://schemas.openxmlformats.org/spreadsheetml/2006/main">
  <authors>
    <author>Avidana</author>
  </authors>
  <commentList>
    <comment ref="E21" authorId="0" shapeId="0">
      <text>
        <r>
          <rPr>
            <b/>
            <sz val="9"/>
            <color indexed="81"/>
            <rFont val="Tahoma"/>
            <family val="2"/>
            <charset val="238"/>
          </rPr>
          <t>Avidana:</t>
        </r>
        <r>
          <rPr>
            <sz val="9"/>
            <color indexed="81"/>
            <rFont val="Tahoma"/>
            <family val="2"/>
            <charset val="238"/>
          </rPr>
          <t xml:space="preserve">
</t>
        </r>
      </text>
    </comment>
  </commentList>
</comments>
</file>

<file path=xl/sharedStrings.xml><?xml version="1.0" encoding="utf-8"?>
<sst xmlns="http://schemas.openxmlformats.org/spreadsheetml/2006/main" count="3952" uniqueCount="598">
  <si>
    <t xml:space="preserve">FORMAT 2: FORMATI STANDARD I PËRGATITJES SË KËRKESAVE BUXHETORE PBA 2020-2022 </t>
  </si>
  <si>
    <t>Buxheti 2020-2022</t>
  </si>
  <si>
    <t>Emërtimi i Programit Buxhetor</t>
  </si>
  <si>
    <t>Planifikim Menaxhim Administrim</t>
  </si>
  <si>
    <t>Kodi i Programit</t>
  </si>
  <si>
    <t>01110</t>
  </si>
  <si>
    <t>Programi Buxhetor Afatmesëm</t>
  </si>
  <si>
    <t>2020-2022</t>
  </si>
  <si>
    <t>Përshkrimi i Programit</t>
  </si>
  <si>
    <t>Programi mbështet dhe bashkërëndon veprimtarinë me organet e pushtetit gjyqësor dhe me prokurorinë, kujdeset, drejton dhe kontrollon sipas ligjit, institucionet varësë si dhe shërbimet juridiko-administrative të lidhura me veprimtarinë e saj. Zhvillimin e të drejtave të pronësisë në drejtim të  krijimit të  titujve të qartë  pronësie, respektimin e barazisë gjinore për këto të drejta,  lehtësimin e  qarkullimit civil të pronave, me synimin e zhvillimit ekonomik të vendit drejt integrimit Europian.</t>
  </si>
  <si>
    <t>Qëllimet e Politikës së Programit</t>
  </si>
  <si>
    <t xml:space="preserve">Reformimi i sistemit të drejtësisë në Shqipëri dhe përqasja e legjislacionit me atë të BE, me në qëndër qytetarin.
</t>
  </si>
  <si>
    <t>Treguesit e Performancës në nivel Qëllimi</t>
  </si>
  <si>
    <t>Buxheti</t>
  </si>
  <si>
    <t>Parashikimi</t>
  </si>
  <si>
    <t>Standarde te politikave te fushes se MD te hartuara kundrejt totalit te planifikuar ne planin e akteve.</t>
  </si>
  <si>
    <t xml:space="preserve"> % e punonjesve te trajnuar kundrejt totalit te punonjesve te programit;</t>
  </si>
  <si>
    <t>Raporti femra/meshkuj per program;</t>
  </si>
  <si>
    <t>90/36</t>
  </si>
  <si>
    <t>105/44</t>
  </si>
  <si>
    <t xml:space="preserve">Gra ne pozicione drejtuese; </t>
  </si>
  <si>
    <t>Objektivi 1 i Politikës së Programit</t>
  </si>
  <si>
    <t>"Hartimi i legjislacionit në fushën e përgjegjësisë shtetërore, të Ministrisë së Drejtësisë, dhënia e mendimit të specializuar për të gjitha aktet që shqyrtohen në KM,  monitorimi i profesioneve të lira dhe Institucioneve të Varësisë si dhe përmbushja e detyrimeve në kuadër të Bashkëpunimit Ndërgjyqësor me Jashtë.</t>
  </si>
  <si>
    <t>Treguesit e Performancës për Objektivin 1</t>
  </si>
  <si>
    <t xml:space="preserve">Përmirësimi i cilësisëe së projektakte të hartuara dhe të vlerësuara </t>
  </si>
  <si>
    <t>Përmirësimi i cilësisë së monitorimit të profesioneve të lira dhe të institucioneve të varësisë</t>
  </si>
  <si>
    <t>Produktet për Objektivin 1</t>
  </si>
  <si>
    <t xml:space="preserve">Shpenzimet Korrente* </t>
  </si>
  <si>
    <t>Produkti 1</t>
  </si>
  <si>
    <t xml:space="preserve">Projektakte të hartuara dhe të vlerësuara </t>
  </si>
  <si>
    <t>Përshkrimi i Produktit:</t>
  </si>
  <si>
    <t xml:space="preserve">Vlerësimi paraprak/analiza e projektakteve. Përcaktimi i modaliteteve të ndërhyrjes në legjislacion dhe hartimi i projekteve ligjore dhe nënligjore. Vlerësimi i ligjshmërisë së formës dhe përmbajtjes të projektakteve të dërguara nga Ministritë e Linjës. </t>
  </si>
  <si>
    <t>Njësia Matëse</t>
  </si>
  <si>
    <t>Numër aktesh</t>
  </si>
  <si>
    <t>Sasia</t>
  </si>
  <si>
    <t>Kosto totale (në mijë lekë)</t>
  </si>
  <si>
    <t>Kosto për njësi (në mijë lekë)</t>
  </si>
  <si>
    <t xml:space="preserve">Ndryshimi në % i Sasisë  </t>
  </si>
  <si>
    <t>…</t>
  </si>
  <si>
    <t xml:space="preserve">Ndryshimi në % i kostos totale  </t>
  </si>
  <si>
    <t>Ndryshimi në % i kostos për njësi</t>
  </si>
  <si>
    <r>
      <t xml:space="preserve">Detajimi i Kostos Totale të </t>
    </r>
    <r>
      <rPr>
        <b/>
        <sz val="8"/>
        <color indexed="10"/>
        <rFont val="Garamond"/>
        <family val="1"/>
      </rPr>
      <t>Produktit 1</t>
    </r>
    <r>
      <rPr>
        <b/>
        <sz val="8"/>
        <color indexed="8"/>
        <rFont val="Garamond"/>
        <family val="1"/>
      </rPr>
      <t xml:space="preserve"> sipas Artikujve Ekonomikë</t>
    </r>
  </si>
  <si>
    <t xml:space="preserve">600. Pagat </t>
  </si>
  <si>
    <t>Kapitulli 01</t>
  </si>
  <si>
    <t>Kapitulli 05</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</si>
  <si>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</si>
  <si>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</si>
  <si>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</si>
  <si>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</si>
  <si>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</si>
  <si>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</si>
  <si>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Kosto totale e produktit 1</t>
  </si>
  <si>
    <t>Kontroll</t>
  </si>
  <si>
    <r>
      <rPr>
        <b/>
        <sz val="8"/>
        <color indexed="10"/>
        <rFont val="Garamond"/>
        <family val="1"/>
      </rPr>
      <t>Produkti 2</t>
    </r>
    <r>
      <rPr>
        <sz val="8"/>
        <color indexed="8"/>
        <rFont val="Garamond"/>
        <family val="1"/>
      </rPr>
      <t>(shto produkte sipas rastit)</t>
    </r>
  </si>
  <si>
    <t>Profesione të lira të monitoruara</t>
  </si>
  <si>
    <t>Monitorimi i profesioneve të lira nëpërmjet ushtrimit të kontrolleve.</t>
  </si>
  <si>
    <t>nr kontrollesh</t>
  </si>
  <si>
    <r>
      <t>Detajimi i Kostos Totale të</t>
    </r>
    <r>
      <rPr>
        <b/>
        <sz val="8"/>
        <color indexed="10"/>
        <rFont val="Garamond"/>
        <family val="1"/>
      </rPr>
      <t xml:space="preserve"> Produktit 2 </t>
    </r>
    <r>
      <rPr>
        <b/>
        <sz val="8"/>
        <color indexed="8"/>
        <rFont val="Garamond"/>
        <family val="1"/>
      </rPr>
      <t>sipas Artikujve Ekonomikë</t>
    </r>
  </si>
  <si>
    <t>Kosto totale e produktit 2</t>
  </si>
  <si>
    <r>
      <rPr>
        <b/>
        <sz val="8"/>
        <color indexed="10"/>
        <rFont val="Garamond"/>
        <family val="1"/>
      </rPr>
      <t>Produkti 3</t>
    </r>
    <r>
      <rPr>
        <sz val="8"/>
        <color indexed="8"/>
        <rFont val="Garamond"/>
        <family val="1"/>
      </rPr>
      <t>(shto produkte sipas rastit)</t>
    </r>
  </si>
  <si>
    <t>Perkthime zyrtare ne fushen penale te kryera</t>
  </si>
  <si>
    <t>Perkthimi i materialeve zyrtare per nevoja te procedimeve penale per gjykatat dhe prokurorite.</t>
  </si>
  <si>
    <t xml:space="preserve">nr faqesh </t>
  </si>
  <si>
    <r>
      <t>Detajimi i Kostos Totale të</t>
    </r>
    <r>
      <rPr>
        <b/>
        <sz val="8"/>
        <color indexed="10"/>
        <rFont val="Garamond"/>
        <family val="1"/>
      </rPr>
      <t xml:space="preserve"> Produktit 3 </t>
    </r>
    <r>
      <rPr>
        <b/>
        <sz val="8"/>
        <color indexed="8"/>
        <rFont val="Garamond"/>
        <family val="1"/>
      </rPr>
      <t>sipas Artikujve Ekonomikë</t>
    </r>
  </si>
  <si>
    <t>Kosto totale e produktit 3</t>
  </si>
  <si>
    <t>Shpenzimet Kapitale***</t>
  </si>
  <si>
    <t>Kategoria 1: Shpenzimet Administrative Kapitale</t>
  </si>
  <si>
    <t>Kodi i Projektit të Investimeve****</t>
  </si>
  <si>
    <t>Orendi/Pajisje/Mjete</t>
  </si>
  <si>
    <t xml:space="preserve">Produkti 1 </t>
  </si>
  <si>
    <t>Pajisje elektronike të blera</t>
  </si>
  <si>
    <t>Kodi i Projektit sipas listes së investimeve</t>
  </si>
  <si>
    <t>M140312</t>
  </si>
  <si>
    <t>Pajisje elektronike (kompjutera, printera, fotokopje, scanera) për aparatin e MD</t>
  </si>
  <si>
    <t>copë</t>
  </si>
  <si>
    <t xml:space="preserve">230. Aktive të patrupëzuara </t>
  </si>
  <si>
    <t>Kapitull 02</t>
  </si>
  <si>
    <t>Kapitulli 03</t>
  </si>
  <si>
    <t>Kapitulli 04</t>
  </si>
  <si>
    <t xml:space="preserve">231. Aktive të trupëzuara </t>
  </si>
  <si>
    <t>Produkti 2</t>
  </si>
  <si>
    <t>Pajisje zyre të blera</t>
  </si>
  <si>
    <t>Kodi i Projektit sipas listës së investimeve</t>
  </si>
  <si>
    <t>M140058</t>
  </si>
  <si>
    <t>Pajisje zyre (rafte, rafte arkive, perde zyre, kondicioner, tavolina pune, karrige rrotulluese) për aparatin e MD</t>
  </si>
  <si>
    <r>
      <t xml:space="preserve">Detajimi i Kostos Totale të </t>
    </r>
    <r>
      <rPr>
        <b/>
        <sz val="8"/>
        <color indexed="10"/>
        <rFont val="Garamond"/>
        <family val="1"/>
      </rPr>
      <t>Produktit 2</t>
    </r>
    <r>
      <rPr>
        <b/>
        <sz val="8"/>
        <color indexed="8"/>
        <rFont val="Garamond"/>
        <family val="1"/>
      </rPr>
      <t xml:space="preserve"> sipas Artikujve Ekonomikë</t>
    </r>
  </si>
  <si>
    <t>Shpenzimet Kapitale</t>
  </si>
  <si>
    <t>Kategoria 2: Shpenzimet për projekte investimesh</t>
  </si>
  <si>
    <t>Kodi i Projektit të Investimeve</t>
  </si>
  <si>
    <t>Rikonstruksione</t>
  </si>
  <si>
    <t>Rikonstruksion ambientesh</t>
  </si>
  <si>
    <t>M140319</t>
  </si>
  <si>
    <t>Rikonstruksion i ambienteve të arkives dhe ambiente të zyrave të MD</t>
  </si>
  <si>
    <t>m2</t>
  </si>
  <si>
    <t>Ambiente të rikonstruktuara të Arkivës Gjyqësore</t>
  </si>
  <si>
    <t>18AQ502</t>
  </si>
  <si>
    <t>Rikonstruksion dhe mobilim me rafte të ambienteve të Arkivës Shtetërore të Sistemit Gjyqësor</t>
  </si>
  <si>
    <t>Euralius V</t>
  </si>
  <si>
    <t xml:space="preserve">Produkti 3 </t>
  </si>
  <si>
    <t>Misioni Euralius</t>
  </si>
  <si>
    <t>M140173</t>
  </si>
  <si>
    <t>TVSH dhe Financim i Huaj për Misionin EURALIUS V</t>
  </si>
  <si>
    <t>numër raportesh</t>
  </si>
  <si>
    <r>
      <t xml:space="preserve">Detajimi i Kostos Totale të </t>
    </r>
    <r>
      <rPr>
        <b/>
        <sz val="8"/>
        <color indexed="10"/>
        <rFont val="Garamond"/>
        <family val="1"/>
      </rPr>
      <t>Produktit 3</t>
    </r>
    <r>
      <rPr>
        <b/>
        <sz val="8"/>
        <color indexed="8"/>
        <rFont val="Garamond"/>
        <family val="1"/>
      </rPr>
      <t xml:space="preserve"> sipas Artikujve Ekonomikë</t>
    </r>
  </si>
  <si>
    <t>Sistem IT</t>
  </si>
  <si>
    <t>Produkti 4</t>
  </si>
  <si>
    <t>Sistem elektronik për Digitalizimin e Arkivës Gjyqësore</t>
  </si>
  <si>
    <t>M140304</t>
  </si>
  <si>
    <t>Sistem elektronik për Dixhitalizimin e Arkivës Shtetërore të Sistemit Gjyqësor</t>
  </si>
  <si>
    <t>Numër sistemi</t>
  </si>
  <si>
    <r>
      <t xml:space="preserve">Detajimi i Kostos Totale të </t>
    </r>
    <r>
      <rPr>
        <b/>
        <sz val="8"/>
        <color indexed="10"/>
        <rFont val="Garamond"/>
        <family val="1"/>
      </rPr>
      <t>Produktit 4</t>
    </r>
    <r>
      <rPr>
        <b/>
        <sz val="8"/>
        <color indexed="8"/>
        <rFont val="Garamond"/>
        <family val="1"/>
      </rPr>
      <t xml:space="preserve"> sipas Artikujve Ekonomikë</t>
    </r>
  </si>
  <si>
    <t>Kosto totale e produktit 4</t>
  </si>
  <si>
    <t>Objektivi 2 i Politikës së Programit</t>
  </si>
  <si>
    <t xml:space="preserve">Mbikqyrja dhe mbrojtja e të miturve/të rinjve gjate dhe pas kryerjes së dënimit në përputhje me Kodin e Drejtësisë Penale për të miturit.
</t>
  </si>
  <si>
    <t>Treguesit e Performancës për Objektivin 2</t>
  </si>
  <si>
    <t xml:space="preserve">Të mitur të mbikqyrur pas kryerjes së dënimit kundrejt totalit të të miturve të dënuar
</t>
  </si>
  <si>
    <t xml:space="preserve">% e të miturve rikthehen në shkollë/punë/etj
</t>
  </si>
  <si>
    <t>Produktet për Objektivin 2</t>
  </si>
  <si>
    <t xml:space="preserve">Të mitur të mbikqyrur </t>
  </si>
  <si>
    <t>Mbikqyrja e te miturve nepermjet koordinimit dhe bashkëpunit me organet kompetente pas kryerjes se denimit.</t>
  </si>
  <si>
    <t xml:space="preserve">numër të miturish /të rinj </t>
  </si>
  <si>
    <t>Të mitur të rehabilituar</t>
  </si>
  <si>
    <t>Të mitur që trajtohen në institucion pa u izoluar nga shoqëria dhe komuniteti me qëllim dhe rehabilitim përmes programeve të posaçme.</t>
  </si>
  <si>
    <t xml:space="preserve">Numër të miturish /të rinjsh </t>
  </si>
  <si>
    <t xml:space="preserve">Pajisje elektronike (kompjutera, printera, fotokopje, scanera) per Qendrën e Parandalimit të Krimeve të të Miturve dhe të Rinjve </t>
  </si>
  <si>
    <t xml:space="preserve">Pajisje zyre (rafte, rafte arkive, perde zyre, kondicioner, tavolina pune, karrige rrotulluese) për Qendrën e Parandalimit të Krimeve të të Miturve. </t>
  </si>
  <si>
    <r>
      <t xml:space="preserve">Detajimi i Kostos Totale të </t>
    </r>
    <r>
      <rPr>
        <b/>
        <sz val="8"/>
        <color indexed="10"/>
        <rFont val="Garamond"/>
        <family val="1"/>
      </rPr>
      <t xml:space="preserve">Produktit 1&amp;2 </t>
    </r>
    <r>
      <rPr>
        <b/>
        <sz val="8"/>
        <color indexed="8"/>
        <rFont val="Garamond"/>
        <family val="1"/>
      </rPr>
      <t>sipas Artikujve Ekonomikë</t>
    </r>
  </si>
  <si>
    <t>Kosto totale e produktit  1&amp;2</t>
  </si>
  <si>
    <t>Rikonstruksion</t>
  </si>
  <si>
    <t xml:space="preserve">Ambiente të rikonstruktuara dhe mobiluara për Institucionin për edukim dhe rehabilitim të të miturve </t>
  </si>
  <si>
    <t xml:space="preserve">Rikonstruksion i ambienteve te Institucionit  për edukim dhe rehabilitim të të miturve </t>
  </si>
  <si>
    <t>Objektivi 3 i Politikës së Programit</t>
  </si>
  <si>
    <t xml:space="preserve">Mbikqyrja e administratoreve të falimentit nëpërmjet analizimit të raporteve statistikore sipas standarteve kombëtare të licensimit.
</t>
  </si>
  <si>
    <t>% e administratoreve te falimentit te mbikqyrur.</t>
  </si>
  <si>
    <t xml:space="preserve">Koha mesatare e administrimit të procesit të falimentimit sipas tipit të biznesit
</t>
  </si>
  <si>
    <t>1 vit</t>
  </si>
  <si>
    <t>Produktet për Objektivin 3</t>
  </si>
  <si>
    <t xml:space="preserve">Administrator falimenti të mbikqyrur </t>
  </si>
  <si>
    <t>Mbikqyrja e administratoreve të falimentit nëpërmjet analizimit të raporteve statistikore sipas standarteve kombëtare të licensimit.</t>
  </si>
  <si>
    <t>numër  administratorësh</t>
  </si>
  <si>
    <t>M140303</t>
  </si>
  <si>
    <t>Pajisje zyre (rafte, rafte arkive, perde zyre, kondicioner, tavolina pune, karrige rrotulluese) për AKMF</t>
  </si>
  <si>
    <t>Objektivi 4 i Politikës së Programit</t>
  </si>
  <si>
    <t xml:space="preserve">Pranimi për administrim dhe ruajtje të përhershme të dokumentave me rëndësi historike kombëtare të gjykatave të shkallës së parë dhe të dytë dhe të Apelit
</t>
  </si>
  <si>
    <t>Treguesit e Performancës për Objektivin 4</t>
  </si>
  <si>
    <t>Përqindja e Gjykatave që transferojnë fondet arkivore në Arkivin SH.S.GJ.</t>
  </si>
  <si>
    <t>60</t>
  </si>
  <si>
    <t>70</t>
  </si>
  <si>
    <t>80</t>
  </si>
  <si>
    <t>85</t>
  </si>
  <si>
    <t>Produktet për Objektivin 4</t>
  </si>
  <si>
    <t>Fonde arkivore të transferuara</t>
  </si>
  <si>
    <t>Bashkëpunimi me Gjykatat e Rretheve  dhe të Apelit, mbi transferimin e dosjeve gjyqësore dhe dokumentave të tjera.</t>
  </si>
  <si>
    <t xml:space="preserve">numer dosjesh </t>
  </si>
  <si>
    <t>Pajisje elektronike (kompjutera, printera, fotokopje, scanera) për Arkivën Shtetërore të Sistemit Gjyqësor</t>
  </si>
  <si>
    <r>
      <t xml:space="preserve">Detajimi i Kostos Totale të </t>
    </r>
    <r>
      <rPr>
        <b/>
        <sz val="8"/>
        <color indexed="10"/>
        <rFont val="Garamond"/>
        <family val="1"/>
      </rPr>
      <t xml:space="preserve">Produktit 1 </t>
    </r>
    <r>
      <rPr>
        <b/>
        <sz val="8"/>
        <color indexed="8"/>
        <rFont val="Garamond"/>
        <family val="1"/>
      </rPr>
      <t>sipas Artikujve Ekonomikë</t>
    </r>
  </si>
  <si>
    <t>Totali i shpenzimeve të Programit sipas produkteve*****</t>
  </si>
  <si>
    <t>Totali i shpenzimeve të Programit sipas artikujve*****</t>
  </si>
  <si>
    <t>Kapitull 05</t>
  </si>
  <si>
    <t>230. Aktivet e patrupëzuara</t>
  </si>
  <si>
    <t>231. Aktivet e trupëzuara</t>
  </si>
  <si>
    <r>
      <t xml:space="preserve">Shënim: </t>
    </r>
    <r>
      <rPr>
        <i/>
        <sz val="14"/>
        <rFont val="Garamond"/>
        <family val="1"/>
      </rPr>
      <t>Shpjegoni supozimet dhe llogaritjet (Metoda 1)</t>
    </r>
  </si>
  <si>
    <t>Totali i shpenzimeve të Programit sipas artikujve</t>
  </si>
  <si>
    <t>Totali i shpenzimeve të Programit sipas produkteve</t>
  </si>
  <si>
    <t>Numri pajisjeve elektronike dhe pajisjeve te zyres eshte parashikuar duke u mbeshtetur ne nevojat e institucionit per pajisje elektronike. Persa i takon kostos jane paraqitur vlerat e parashikuara te pajisjeve qe do te blihen mbeshtetur ne cmimet e tregut dhe cmimet e publikuara nga MPB per prokurimet e perqendruara.</t>
  </si>
  <si>
    <t xml:space="preserve">Shënim: Shpjegoni supozimet dhe llogaritjet për Produktin 1 </t>
  </si>
  <si>
    <t>Detajimi i Kostos Totale të Produktit 1 sipas Artikujve Ekonomikë</t>
  </si>
  <si>
    <t>numer</t>
  </si>
  <si>
    <t xml:space="preserve">Pajisje zyre sipas nevojave te institucionit (rafte arkive, perde zyre, kondicioner, tavolina pune, karige rrotulluese) </t>
  </si>
  <si>
    <t>Kodi i Projektit sipas listes se investimeve</t>
  </si>
  <si>
    <t>Pajisje zyre te blera</t>
  </si>
  <si>
    <t>Produkti 1 (shto produkte sipas rastit)</t>
  </si>
  <si>
    <t>Pajisje/Mjete</t>
  </si>
  <si>
    <t>Numri pajisjeve elektronike eshte parashikuar duke u mbeshtetur ne nevojat e institucionit per pajisje elektronike. Persa i takon kostos jane paraqitur vlerat e parashikuara te pajisjeve qe do te blihen mbeshtetur ne cmimet e tregut dhe cmimet e publikuara nga AKSHIper prokurimet e perqendruara.</t>
  </si>
  <si>
    <t xml:space="preserve">Pajisje elektronike dhe pajisje zyre sipas nevojave te institucionit (kompjutera, printera, fotokopje, scanera) </t>
  </si>
  <si>
    <t>18AR501</t>
  </si>
  <si>
    <t>Pajisje elektronike te blera</t>
  </si>
  <si>
    <t>Numer personash qe perfitojne ndihme juridike</t>
  </si>
  <si>
    <t xml:space="preserve"> Persona qe perfitojne ndihme juridike falas</t>
  </si>
  <si>
    <t xml:space="preserve">Raste ndihme juridike e ofruar falas
</t>
  </si>
  <si>
    <t xml:space="preserve">Gra dhe vajza që marrin ndihmë juridike falas ndaj totalit të aplikantëve
</t>
  </si>
  <si>
    <t>% e aplikantëve të ligjshem të cilët përfitojnë shërbimin e ndihmës ligjore falas ndaj totalit të aplikantëve</t>
  </si>
  <si>
    <t xml:space="preserve">Dhenia e ndihmes juridike paresore dhe dytesore per individet qe plotesojne kushtet, ne zbatim te ligjit per Ndihmen Juridike."
</t>
  </si>
  <si>
    <t>Rekomandimet te zbatuara te auditimeve te kryera;</t>
  </si>
  <si>
    <t xml:space="preserve">Individë që plotësojnë kushtet për dhënien e ndihmës juridike të shërbyer plotësisht </t>
  </si>
  <si>
    <t>Ofrimi i ndihmes juridike falas per individet qe plotesojne kushtet. Zbatimin dhe  monitorimin e cilesise se dhenies se ndihmes juridike, ne perputhje me legjislacionin ne fuqi.</t>
  </si>
  <si>
    <t>Programi synon ne dhenien e ndihmes juridike  falas, per individet qe plotesojne kushtet te cilet kane nevoje per keshillim ligjor dhe perfaqesim ne ceshtje gjygjesore, e gjitha kjo ne zbatim te ligjit per Nihmen Juridike Falas.Dhenia e ndihmes juridike paresore dhe dytesore per personat qe plotesojne kushteet e percaktuara ne ligjin per ndihmen juridike</t>
  </si>
  <si>
    <t>03310</t>
  </si>
  <si>
    <t>Ndihma Juridike</t>
  </si>
  <si>
    <t>Politikat Ekzistuese</t>
  </si>
  <si>
    <t>FORMAT 2: FORMATI STANDARD I PËRGATITJES SË KËRKESAVE BUXHETORE PBA 2020-2022</t>
  </si>
  <si>
    <t>Instituti i Mjekësisë Ligjore</t>
  </si>
  <si>
    <t>01130</t>
  </si>
  <si>
    <t>Programi i Institutit të Mjekësisë Ligjore, parashikon organizimin dhe drejtimin e veprimtarisë mjeko-ligjore në të gjithë Republikën e Shqipërisë, zhvillimin e veprimtarisë kërkimore shkencore, për zbulimin dhe zbatimin e metodave bashkëkohore në fushën e mjekësisë ligjore, si dhe përgatitja dhe kualifikimi i vazhdueshëm shkencor i specialistëve të mjekësisë Ligjore.</t>
  </si>
  <si>
    <t>Përmirësimi në fushën e anatomisë patologjike, toksikologjisë  dhe biologjisë, duke u përafruar me standardet metodike dhe tekniko-shkencore të analogëve të Bashkimit Europian. Të cilat konsistojnë në shtrim dhe implementim të metodikave të reja laboratorike, në ekzaminime toksikologjike, biologjike në ndihmë të patologjisë ligjore dhe prokurorive të rretheve me anë të pajisjeve të reja identifikuese, përshtatja e këtyre metodave në varësi të problematikave të hasura të punës rutinë dhe kërkesësë së rritur të ekzaminimeve toksikologjike, biologjike dhe mjeko-ligjore(ekzaminime histopatologjike) nga viti në vit.</t>
  </si>
  <si>
    <t>Përqindja e realizmit të akteve të ekspertimit të realizuara sipas standardeve të BE-së ndaj totalit të vendimeve të ekspertimit</t>
  </si>
  <si>
    <t>Realizimi i akteve të ekspertimit me objektivitet, sipas legjislacionit në fuqi.</t>
  </si>
  <si>
    <t>Përqindja e vendimeve që vijnë në lML dhe pranë mjekëve respektivë në rrethe gjatë një viti në varësi të ngjarjeve të ndodhura për të realizuar më pas aktin e ekspertimit.</t>
  </si>
  <si>
    <t>Akte ekspertimi të realizuara</t>
  </si>
  <si>
    <t>Akte ekspertimi që realizohen gjatë vitit klasifikohen në këto lloje kryesore: 1) Akte ekspertimi mjeko-ligjore (dokumenta çështje,autopsi dhe dëshmi) 2) Akte ekspertimi toksikologjiko-ligjore 3)Akte ekspertimi biologjiko-ligjore 4)Akte ekspertimi psikiatriko-ligjore, në varësi të ngjarjes së ndodhur bazuar në vendimin përkatës që vjen në IML.</t>
  </si>
  <si>
    <t>Numër</t>
  </si>
  <si>
    <t>Blerje orendi/pajisje/mjete</t>
  </si>
  <si>
    <t>18AR102</t>
  </si>
  <si>
    <t>Pajisje elektronike sipas nevojave të institucionit (printera dhe kompjutera)</t>
  </si>
  <si>
    <t>18AR103</t>
  </si>
  <si>
    <t>Pajisje laboratorike sipas nevojave të institucionit (pajisje sharre autopsie )</t>
  </si>
  <si>
    <t>18AR201</t>
  </si>
  <si>
    <t>Rikosntruksion i ambjenteve te brendshme te IML-se</t>
  </si>
  <si>
    <t>(prishje shtrese pllakash, heqje dyer, dritare, shtrese niveluese nen pllaka, shtrese pllaka granili porcelanate; Rosa Beta, F.V Dyer te brenshme druri importi cilesi e pare, F.V dritared/alumin plastike dopio xham, Lyerje e brendshme me boj hidroplastike )</t>
  </si>
  <si>
    <t xml:space="preserve">FORMAT 2: FORMATI STANDARD I PËRGATITJES SË KËRKESAVE BUXHETORE PBA 2019-2021 </t>
  </si>
  <si>
    <t>QENDRA E BOTIMEVE ZYRTARE</t>
  </si>
  <si>
    <t>01120</t>
  </si>
  <si>
    <t>Bërja e njohur botërisht, në formë të shkruar
dhe elektronike, e akteve të botueshme, sipas legjislacionit në fuqi në Fletore Zyrtare dhe Buletinin e Njoftimeve Zyrtare dhe përditësimi I tyre.</t>
  </si>
  <si>
    <t>Botimi në kohën më të shkurtër i akteve juridike , duke rritur aksesin e publikut në ligj dhe transparencë të normave juridike për një zbatim sa më të mirë të tyre.</t>
  </si>
  <si>
    <t>% e akteve te botuara në kohë</t>
  </si>
  <si>
    <t>% e akteve te botuara elektronikisht në kohë</t>
  </si>
  <si>
    <t>Emërtimi i Treguesit x (shto tregues sipas rastit)</t>
  </si>
  <si>
    <t>Vlera Bazë</t>
  </si>
  <si>
    <t>Vlera e Synuar</t>
  </si>
  <si>
    <t>Botimi I akteve  ligjore dhe nenligjore ne kohe dhe brenda standarteve</t>
  </si>
  <si>
    <t>Trend rrites</t>
  </si>
  <si>
    <t>Produkti A</t>
  </si>
  <si>
    <t>FLETORE  ZYRTARE</t>
  </si>
  <si>
    <t>Fletore Zyrtare</t>
  </si>
  <si>
    <t>cope</t>
  </si>
  <si>
    <r>
      <t xml:space="preserve">Detajimi i Kostos Totale të </t>
    </r>
    <r>
      <rPr>
        <b/>
        <sz val="8"/>
        <color rgb="FFFF0000"/>
        <rFont val="Garamond"/>
        <family val="1"/>
      </rPr>
      <t>Produktit A</t>
    </r>
    <r>
      <rPr>
        <b/>
        <sz val="8"/>
        <color theme="1"/>
        <rFont val="Garamond"/>
        <family val="1"/>
      </rPr>
      <t xml:space="preserve"> sipas Artikujve Ekonomikë</t>
    </r>
  </si>
  <si>
    <t>Kosto totale e produktit A</t>
  </si>
  <si>
    <t>Produkti B</t>
  </si>
  <si>
    <t>BULETINI I NJOFTIMEVE ZYRTARE</t>
  </si>
  <si>
    <t>Buletini I Njoftimeve Zyrtare</t>
  </si>
  <si>
    <r>
      <t>Detajimi i Kostos Totale të</t>
    </r>
    <r>
      <rPr>
        <b/>
        <sz val="8"/>
        <color rgb="FFFF0000"/>
        <rFont val="Garamond"/>
        <family val="1"/>
      </rPr>
      <t xml:space="preserve"> Produktit B </t>
    </r>
    <r>
      <rPr>
        <b/>
        <sz val="8"/>
        <color theme="1"/>
        <rFont val="Garamond"/>
        <family val="1"/>
      </rPr>
      <t>sipas Artikujve Ekonomikë</t>
    </r>
  </si>
  <si>
    <t>Kosto totale e produktit B</t>
  </si>
  <si>
    <t>ok</t>
  </si>
  <si>
    <t>Produkti C</t>
  </si>
  <si>
    <t>KODE DHE PERMBLEDHESE LEGJISLACIONI</t>
  </si>
  <si>
    <t>Kode dhe permbledhese legjislacioni</t>
  </si>
  <si>
    <t>tituj</t>
  </si>
  <si>
    <r>
      <t>Detajimi i Kostos Totale të</t>
    </r>
    <r>
      <rPr>
        <b/>
        <sz val="8"/>
        <color rgb="FFFF0000"/>
        <rFont val="Garamond"/>
        <family val="1"/>
      </rPr>
      <t xml:space="preserve"> Produktit C </t>
    </r>
    <r>
      <rPr>
        <b/>
        <sz val="8"/>
        <color theme="1"/>
        <rFont val="Garamond"/>
        <family val="1"/>
      </rPr>
      <t>sipas Artikujve Ekonomikë</t>
    </r>
  </si>
  <si>
    <t>Kosto totale e produktit C</t>
  </si>
  <si>
    <t>Produkti D</t>
  </si>
  <si>
    <t>BOTIMI ELEKTRONIK I FLETORES ZYRTARE, BULETINIT TE NJOFTIMEVE DHE KODEVE &amp; PERMBLEDHESEVE TE LEGJISLACIONIT</t>
  </si>
  <si>
    <t>Botimi elektronik I fletores zyrtare, buletinit te njoftimeve zyrtare dhe kodeve &amp; permbledheseve te legjislacionit</t>
  </si>
  <si>
    <r>
      <t>Detajimi i Kostos Totale të</t>
    </r>
    <r>
      <rPr>
        <b/>
        <sz val="8"/>
        <color rgb="FFFF0000"/>
        <rFont val="Garamond"/>
        <family val="1"/>
      </rPr>
      <t xml:space="preserve"> Produktit D </t>
    </r>
    <r>
      <rPr>
        <b/>
        <sz val="8"/>
        <color theme="1"/>
        <rFont val="Garamond"/>
        <family val="1"/>
      </rPr>
      <t>sipas Artikujve Ekonomikë</t>
    </r>
  </si>
  <si>
    <t>Kosto totale e produktit D</t>
  </si>
  <si>
    <t>Orendi/Pajisje</t>
  </si>
  <si>
    <t>PAJISJE KOMPJUTERIKE</t>
  </si>
  <si>
    <t>Kompjutera</t>
  </si>
  <si>
    <t>numer pajisjesh</t>
  </si>
  <si>
    <r>
      <t xml:space="preserve">Detajimi i Kostos Totale të </t>
    </r>
    <r>
      <rPr>
        <b/>
        <sz val="8"/>
        <color rgb="FFFF0000"/>
        <rFont val="Garamond"/>
        <family val="1"/>
      </rPr>
      <t xml:space="preserve">Produktit A </t>
    </r>
    <r>
      <rPr>
        <b/>
        <sz val="8"/>
        <color theme="1"/>
        <rFont val="Garamond"/>
        <family val="1"/>
      </rPr>
      <t>sipas Artikujve Ekonomikë</t>
    </r>
  </si>
  <si>
    <t>Printer digital me ngjyra</t>
  </si>
  <si>
    <r>
      <t xml:space="preserve">Detajimi i Kostos Totale të </t>
    </r>
    <r>
      <rPr>
        <b/>
        <sz val="8"/>
        <color rgb="FFFF0000"/>
        <rFont val="Garamond"/>
        <family val="1"/>
      </rPr>
      <t xml:space="preserve">Produktit 2 </t>
    </r>
    <r>
      <rPr>
        <b/>
        <sz val="8"/>
        <color theme="1"/>
        <rFont val="Garamond"/>
        <family val="1"/>
      </rPr>
      <t>sipas Artikujve Ekonomikë</t>
    </r>
  </si>
  <si>
    <t>Kosto totale e produkti 2</t>
  </si>
  <si>
    <t>Produkti 3</t>
  </si>
  <si>
    <t>Blerje pajisje kompjterike</t>
  </si>
  <si>
    <t>Pajisje per shtypshkronjen</t>
  </si>
  <si>
    <r>
      <t xml:space="preserve">Detajimi i Kostos Totale të </t>
    </r>
    <r>
      <rPr>
        <b/>
        <sz val="8"/>
        <color rgb="FFFF0000"/>
        <rFont val="Garamond"/>
        <family val="1"/>
      </rPr>
      <t xml:space="preserve">Produktit 1&amp;2 …X </t>
    </r>
    <r>
      <rPr>
        <b/>
        <sz val="8"/>
        <color theme="1"/>
        <rFont val="Garamond"/>
        <family val="1"/>
      </rPr>
      <t>sipas Artikujve Ekonomikë</t>
    </r>
  </si>
  <si>
    <t>Blerje pajisje zyre</t>
  </si>
  <si>
    <r>
      <t xml:space="preserve">Detajimi i Kostos Totale të </t>
    </r>
    <r>
      <rPr>
        <b/>
        <sz val="8"/>
        <color rgb="FFFF0000"/>
        <rFont val="Garamond"/>
        <family val="1"/>
      </rPr>
      <t>Produktit D</t>
    </r>
    <r>
      <rPr>
        <b/>
        <sz val="8"/>
        <color theme="1"/>
        <rFont val="Garamond"/>
        <family val="1"/>
      </rPr>
      <t xml:space="preserve"> sipas Artikujve Ekonomikë</t>
    </r>
  </si>
  <si>
    <t>sisteme</t>
  </si>
  <si>
    <t>Arkiva elektronike e akteve</t>
  </si>
  <si>
    <t>M140347</t>
  </si>
  <si>
    <t>Ndertimi I arkives elektronike te akteve</t>
  </si>
  <si>
    <t xml:space="preserve">                                                                               sistem</t>
  </si>
  <si>
    <t>Sistem I sigurise me kamera dhe lexuaes kartash</t>
  </si>
  <si>
    <t>Produkti X (shto produkte sipas rastit)</t>
  </si>
  <si>
    <r>
      <t xml:space="preserve">Detajimi i Kostos Totale të </t>
    </r>
    <r>
      <rPr>
        <b/>
        <sz val="8"/>
        <color rgb="FFFF0000"/>
        <rFont val="Garamond"/>
        <family val="1"/>
      </rPr>
      <t xml:space="preserve">Produktit X </t>
    </r>
    <r>
      <rPr>
        <b/>
        <sz val="8"/>
        <color theme="1"/>
        <rFont val="Garamond"/>
        <family val="1"/>
      </rPr>
      <t>sipas Artikujve Ekonomikë</t>
    </r>
  </si>
  <si>
    <t xml:space="preserve">Kosto totale e produktit </t>
  </si>
  <si>
    <t>Vendosje dere dhe dritare hekuri per zyren Arkiv/protokoll te QBZ</t>
  </si>
  <si>
    <r>
      <t xml:space="preserve">Detajimi i Kostos Totale të </t>
    </r>
    <r>
      <rPr>
        <b/>
        <sz val="8"/>
        <color rgb="FFFF0000"/>
        <rFont val="Garamond"/>
        <family val="1"/>
      </rPr>
      <t>Produktit 1</t>
    </r>
    <r>
      <rPr>
        <b/>
        <sz val="8"/>
        <color theme="1"/>
        <rFont val="Garamond"/>
        <family val="1"/>
      </rPr>
      <t xml:space="preserve"> sipas Artikujve Ekonomikë</t>
    </r>
  </si>
  <si>
    <t>Rikonstruksion I godines se QBZ</t>
  </si>
  <si>
    <r>
      <t xml:space="preserve">Detajimi i Kostos Totale të </t>
    </r>
    <r>
      <rPr>
        <b/>
        <sz val="8"/>
        <color rgb="FFFF0000"/>
        <rFont val="Garamond"/>
        <family val="1"/>
      </rPr>
      <t>Produktit 2</t>
    </r>
    <r>
      <rPr>
        <b/>
        <sz val="8"/>
        <color theme="1"/>
        <rFont val="Garamond"/>
        <family val="1"/>
      </rPr>
      <t xml:space="preserve"> sipas Artikujve Ekonomikë</t>
    </r>
  </si>
  <si>
    <t>Kapitulli 02</t>
  </si>
  <si>
    <t>Shërbimet për çështjet e birësimeve</t>
  </si>
  <si>
    <t>01160</t>
  </si>
  <si>
    <t>Programi synon realizimin e proceseve të birësimi në mënyrë sa më të sukseshme, duke mbajtur parasysh gjithmonë interesin më të lartë të fëmijëve. Për këtë arsye, duhet që aplikantët birësues të plotësojnë të gjitha kushtet e nevojshme për të birësuar një fëmijë si dhe të jenë të përshtatshëm në aspektin social dhe psikologjik. Programi zhvillohet duke u bazuar në dy ligje bazë, konkretisht: Ligji Nr. 9695, datë 19.03.2007 "Për procedurat e birësimit dhe Komitetin Shqiptar të Birësimeve", i ndryshuar, dhe Ligji Nr. 9062, datë 08.05.2003 "Kodi i Familjes", i ndryshuar. Çdo fazë e procesit të birësimit realizohet me përkushtim maksimal nga ana e stafit përgjegjës, në përputhje me legjislacionin në fuqi, si dhe duke respektuar të gjitha marrëveshjet dhe konventat e firmosura që rregullojnë fushën e birësimit dhe mbrojtjes së të drejtave të fëmijëve.</t>
  </si>
  <si>
    <t>Sigurimi dhe mbrojtja e fëmijëve të mitur të shpallur të braktisur me vendim gjykate, duke garantuar gjithmonë interesin më të lartë për këta fëmijë, nëpërmjet krijimit të familjeve të reja të përshtatshme për ta, monitorimit të ecurisë pasbirësuese dhe ofrimit të një shërbimi cilësor në përputhje me legjislacionin në fuqi.</t>
  </si>
  <si>
    <t>Përqindja e rasteve të birësimeve të sukseshme ndaj totalit të birësimeve.</t>
  </si>
  <si>
    <t>Realizimi me sukses i birësimit të fëmijëve në listë pritje brenda dhe jashtë vendit.</t>
  </si>
  <si>
    <t>Përqindja e fëmijëve në listë pritje të birësuar gjatë vitit.</t>
  </si>
  <si>
    <t>Raporti i kërkesave për birësim ndaj numrit total të fëmijëve të deklaruar të braktisur me vendim gjykate.</t>
  </si>
  <si>
    <t>1.1 : 1</t>
  </si>
  <si>
    <t>1.2 : 1</t>
  </si>
  <si>
    <t>Kohëzgjatja mesatare në muaj nga momenti kur fillojnë procedurat e birësimit deri në birësimin e fëmijës.</t>
  </si>
  <si>
    <t>Përqindja e miratimit të kërkesave për birësim nga aplikantë të vetëm.</t>
  </si>
  <si>
    <t>Kërkesa për birësim të shqyrtuara</t>
  </si>
  <si>
    <t>Studimi i dokumentacionit të paraqitur si dhe i aplikantëve birësues në aspektin ligjor dhe psiko-social për të konkluduar nëse janë të përshtatshëm për birësim. Birësimet klasifikohen në dy lloje kryesore: 1) birësime vendase, ku përfshihen birësimet nga institucioni dhe birësimet me pëlqim, dhe 2) birësimet ndërvendase.</t>
  </si>
  <si>
    <t>Pajisje zyre sipas nevojave të institucionit (rafte arkive, perde zyre)</t>
  </si>
  <si>
    <t>Pajisje elektronike sipas nevojave të institucionit (kompjuter Desktop, printer, fotokopje)</t>
  </si>
  <si>
    <t>Sherbimi Permbarimor Gjyqesor</t>
  </si>
  <si>
    <t>03350</t>
  </si>
  <si>
    <t>Ekzekutimi i Titujve Ekzekutive duke respektuar lirite dhe te drejtat themelore te njeriut te garantuara me Ligj</t>
  </si>
  <si>
    <t>Garantimi i ekzekutimit te  Vendimeve Gjyqesore me objektivitet dhe ligjshmeri per te siguruar dhenien e drejtesise subjekteve , pjese ne ekzekutim</t>
  </si>
  <si>
    <t>Numer Titujsh Ekzekutive te depozituar ne Sherbimin Permbarimor</t>
  </si>
  <si>
    <t>Rritja e numrit te egzekutimeve krahasuar me vitin paraardhes  , respektim rigoroz I afateve ligjore per kryerjen e veprimeve proceduriale te percaktuara per ekzekutimin e titujve egzekutive.</t>
  </si>
  <si>
    <t xml:space="preserve">Numer  Titujsh  qe kane marre zgjidhje ligjore </t>
  </si>
  <si>
    <t>Numer  Titujsh  te pushuara me vendim gjykate, te pezulluara me kerkese kreditori</t>
  </si>
  <si>
    <t xml:space="preserve">Numrit I  titujve te ekzekutuara brenda afateve ligjore </t>
  </si>
  <si>
    <t xml:space="preserve">Numrit I  titujve te ekzekutuara jashte afateve ligjore </t>
  </si>
  <si>
    <t>Tituj ekzekutive gjithsej per te cilet eshte dhene zgjidhje ligjore</t>
  </si>
  <si>
    <t>Tituj me afate procedurale te plotesuara , te ekzekutuara ,te pushuara me vendim gjykate , te pezulluara me kerkese kreditori</t>
  </si>
  <si>
    <t xml:space="preserve">Numer titujsh </t>
  </si>
  <si>
    <t>Ndryshimi në % i Pagave si pasojë e ndryshimit të kostos së produktit</t>
  </si>
  <si>
    <r>
      <t>Ndryshimi në % i Pagave si pasojë e ndryshimit të sasisë së produktit</t>
    </r>
    <r>
      <rPr>
        <b/>
        <i/>
        <sz val="9"/>
        <color indexed="10"/>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</si>
  <si>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</si>
  <si>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color indexed="10"/>
        <rFont val="Garamond"/>
        <family val="1"/>
      </rPr>
      <t>**</t>
    </r>
  </si>
  <si>
    <t>Ndryshimi në % i Mallrave dhe Shërbimeve si pasojë e ndryshimit të kostos së produktit</t>
  </si>
  <si>
    <r>
      <t>Ndryshimi në % i Mallrave dhe Shërbimeve si pasojë e ndryshimit të sasisë së produktit</t>
    </r>
    <r>
      <rPr>
        <b/>
        <i/>
        <sz val="9"/>
        <color indexed="10"/>
        <rFont val="Garamond"/>
        <family val="1"/>
      </rPr>
      <t>**</t>
    </r>
  </si>
  <si>
    <t>Ndryshimi në % i Subvencioneve si pasojë e ndryshimit të kostos së produktit</t>
  </si>
  <si>
    <r>
      <t>Ndryshimi në % i Subvencioneve si pasojë e ndryshimit të sasisë së produktit</t>
    </r>
    <r>
      <rPr>
        <b/>
        <i/>
        <sz val="9"/>
        <color indexed="10"/>
        <rFont val="Garamond"/>
        <family val="1"/>
      </rPr>
      <t>**</t>
    </r>
  </si>
  <si>
    <t>Ndryshimi në % i Transfertave të brendshme si pasojë e ndryshimit të kostos së produktit</t>
  </si>
  <si>
    <r>
      <t>Ndryshimi në % i Transfertave të brendshme si pasojë e ndryshimit të sasisë së produktit</t>
    </r>
    <r>
      <rPr>
        <b/>
        <i/>
        <sz val="9"/>
        <color indexed="10"/>
        <rFont val="Garamond"/>
        <family val="1"/>
      </rPr>
      <t>**</t>
    </r>
  </si>
  <si>
    <t>Ndryshimi në % i Transfertave të jashtme si pasojë e ndryshimit të kostos së produktit</t>
  </si>
  <si>
    <r>
      <t>Ndryshimi në % i Transfertave të jashtme si pasojë e ndryshimit të sasisë së produktit</t>
    </r>
    <r>
      <rPr>
        <b/>
        <i/>
        <sz val="9"/>
        <color indexed="10"/>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</si>
  <si>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</si>
  <si>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color indexed="10"/>
        <rFont val="Garamond"/>
        <family val="1"/>
      </rPr>
      <t>**</t>
    </r>
  </si>
  <si>
    <r>
      <t>Shënim: Shpjegoni supozimet dhe llogaritjet për Produktin 1 (Metoda 2)</t>
    </r>
    <r>
      <rPr>
        <b/>
        <sz val="8"/>
        <color indexed="10"/>
        <rFont val="Garamond"/>
        <family val="1"/>
      </rPr>
      <t>***</t>
    </r>
  </si>
  <si>
    <t>Menaxhimi I stafit administrativ te sherbimit permbarimor ne permbushje  te  objektivave te synuar</t>
  </si>
  <si>
    <t>Staf I kualifikuar ne optiken profesionale , operacionale dhe financiare</t>
  </si>
  <si>
    <t>nr punonjesish</t>
  </si>
  <si>
    <r>
      <t>Detajimi i Kostos Totale të</t>
    </r>
    <r>
      <rPr>
        <b/>
        <sz val="8"/>
        <color indexed="10"/>
        <rFont val="Garamond"/>
        <family val="1"/>
      </rPr>
      <t xml:space="preserve"> Produktit X </t>
    </r>
    <r>
      <rPr>
        <b/>
        <sz val="8"/>
        <color indexed="8"/>
        <rFont val="Garamond"/>
        <family val="1"/>
      </rPr>
      <t>sipas Artikujve Ekonomikë</t>
    </r>
  </si>
  <si>
    <t>Ndryshimi në % i Pagave si pasojë e ndryshimit të sasisë së produktit</t>
  </si>
  <si>
    <t>Ndryshimi në % i Sigurimeve Shoqërore dhe Shendetësore si pasojë e ndryshimit të sasisë së produktit</t>
  </si>
  <si>
    <t>Ndryshimi në % i Mallrave dhe Shërbimeve si pasojë e ndryshimit të sasisë së produktit</t>
  </si>
  <si>
    <t>Ndryshimi në % i Subvencioneve si pasojë e ndryshimit të sasisë së produktit</t>
  </si>
  <si>
    <t>Ndryshimi në % i Transfertave të brendshme si pasojë e ndryshimit të sasisë së produktit</t>
  </si>
  <si>
    <t>Ndryshimi në % i Transfertave të jashtme si pasojë e ndryshimit të sasisë së produktit</t>
  </si>
  <si>
    <t>Ndryshimi në % i Transfertave për familjet dhe individët si pasojë e ndryshimit të sasisë së produktit</t>
  </si>
  <si>
    <t>Kosto totale e produktit X</t>
  </si>
  <si>
    <t xml:space="preserve">Shënim: Shpjegoni supozimet dhe llogaritjet për Produktin X (Metoda 2) </t>
  </si>
  <si>
    <t>Infrastrukture e kompletuar</t>
  </si>
  <si>
    <t xml:space="preserve"> Pajisja me mjete logjistike  bashkekohore per te siguruar efektivitet dhe eficence ne pune</t>
  </si>
  <si>
    <t>nr pajisjesh</t>
  </si>
  <si>
    <t>Ne kete ze shpenzimesh jane parashikuar kostot e zevendesimit te pajisjeve  elektronike, kompjutera, fotokopje, scaner , akses door etj.</t>
  </si>
  <si>
    <t>Produkti 3.1</t>
  </si>
  <si>
    <t>Vendosja e dy dyerve ne Zyren Permbarimore Shkoder</t>
  </si>
  <si>
    <t>nr mobiljesh</t>
  </si>
  <si>
    <r>
      <t xml:space="preserve">Detajimi i Kostos Totale të </t>
    </r>
    <r>
      <rPr>
        <b/>
        <sz val="8"/>
        <color indexed="10"/>
        <rFont val="Garamond"/>
        <family val="1"/>
      </rPr>
      <t>Produktit X</t>
    </r>
    <r>
      <rPr>
        <b/>
        <sz val="8"/>
        <color indexed="8"/>
        <rFont val="Garamond"/>
        <family val="1"/>
      </rPr>
      <t xml:space="preserve"> sipas Artikujve Ekonomikë</t>
    </r>
  </si>
  <si>
    <t>Shënim: Shpjegoni supozimet dhe llogaritjet për Produktin X</t>
  </si>
  <si>
    <t>Ne kete ze shpenzimesh eshte parashikuar blerja e dy dyerve te brendeshme te nevojshme per zyren permbarimore shkoder, sepse ato ekzistuese jane amortizuar.</t>
  </si>
  <si>
    <t>Produkti 3.2</t>
  </si>
  <si>
    <t>Pajisja me  mjet transporti , te domosdoshem per kryerjen e ekzekutimeve ne qarkun ku ushtron veprimtarine administrative zyra permbarimore</t>
  </si>
  <si>
    <t>nr mjetesh</t>
  </si>
  <si>
    <t>Ne kete ze shpenzimesh jane parashikuar blerje mjet transporti per zyrat permbarimore vendore per vitet 2020 , 2021 dhe 2022 dhe  per drejtorine e pergj .Blerja e mjetit del e domosdoshme ne kushtet kur mjetet aktuale jane tejet te amortizuara  (viti 2005) dhe jane jashte fiunksionit</t>
  </si>
  <si>
    <t>xxxxx</t>
  </si>
  <si>
    <t>Ekzekutimi 100% i cdo urdher mbrojtjeje ne favor te femrave</t>
  </si>
  <si>
    <t>% e titujve ekzekutive te depozituar ne lidhje me urdhrat e mbrojtjes ne favor te femrave</t>
  </si>
  <si>
    <t>% e titujve ekzekutive te ekzekutuar ne lidhje me urdhrat e mbrojtjes ne favor te femrave</t>
  </si>
  <si>
    <t xml:space="preserve">Shpenzimet Korrente </t>
  </si>
  <si>
    <t xml:space="preserve">Produkti 2 </t>
  </si>
  <si>
    <t>Urdhra mbrojtje te ekzekutuar</t>
  </si>
  <si>
    <t>Urdhra mbrojtje te ekzekutuar ne respektim te barazise gjinore</t>
  </si>
  <si>
    <t>numer urdhrash</t>
  </si>
  <si>
    <t>Kosto totale e produktit sipas artikujve ekonomikë</t>
  </si>
  <si>
    <t xml:space="preserve">Shënim: Shpjegoni supozimet dhe llogaritjet për Produktin 2 (Metoda 2) </t>
  </si>
  <si>
    <t>Ky produkt  nuk mund te kostohet me vehte , por perfshihet ne produktin 1.persa I perket te dhenave per numrin e urdhrave te mbrojtjes te depozituara dhe te ekzekutuara , kjo shifer do te saktesohet ne fazen e dyte te PBA, sepse niveli I raportimet nga zyrat permbarimore , behet cdo 4-muaj.</t>
  </si>
  <si>
    <r>
      <rPr>
        <b/>
        <sz val="8"/>
        <color indexed="10"/>
        <rFont val="Garamond"/>
        <family val="1"/>
      </rPr>
      <t>Produkti X</t>
    </r>
    <r>
      <rPr>
        <sz val="8"/>
        <color indexed="8"/>
        <rFont val="Garamond"/>
        <family val="1"/>
      </rPr>
      <t xml:space="preserve"> (shto produkte sipas rastit)</t>
    </r>
  </si>
  <si>
    <t>Emërtimi i Projektit të Investimeve</t>
  </si>
  <si>
    <t>Ndryshimi në % i totalit të shpenzimeve të Programit</t>
  </si>
  <si>
    <t>Ndryshimi në % i Pagave</t>
  </si>
  <si>
    <t>Ndryshimi në % i Sigurimeve Shoqërore dhe Shëndetësore</t>
  </si>
  <si>
    <t>Ndryshimi në % i Mallrave dhe Shërbimeve si pasoje e normes se inflacionit</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</si>
  <si>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</si>
  <si>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</si>
  <si>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</si>
  <si>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</si>
  <si>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</si>
  <si>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</si>
  <si>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color indexed="8"/>
        <rFont val="Garamond"/>
        <family val="1"/>
      </rPr>
      <t>Shpjegoni supozimet dhe llogaritjet (Metoda 1)</t>
    </r>
  </si>
  <si>
    <t>FORMAT 2.1: FORMATI STANDARD I PËRGATITJES SË KËRKESAVE BUXHETORE PBA 2020-2022</t>
  </si>
  <si>
    <t>Sistemi i Burgjeve</t>
  </si>
  <si>
    <t>03440</t>
  </si>
  <si>
    <t>2019-2021</t>
  </si>
  <si>
    <t>Menaxhimi i të paraburgosurve dhe të dënuarve në IEVP  dhe ekzekutimi  i vendimeve penale për përsonat që marrin dënimin sipas nivelit të sigurisë, në përputhje me politikat e Qeverisë Shqiptare për Sistemin  e Burgjeve</t>
  </si>
  <si>
    <t xml:space="preserve">Për një sistem burgjesh që garanton të drejtat dhe liritë themelore të personave me liri të kufizuar në sistemin e burgjeve dhe siguron ri-integrimin e tyre në shoqëri.  </t>
  </si>
  <si>
    <t xml:space="preserve">1.IEVP sipas standardeve </t>
  </si>
  <si>
    <t>Trend rritës</t>
  </si>
  <si>
    <t>2.Norma e recidivitetit (burra)</t>
  </si>
  <si>
    <t>Trend rënës</t>
  </si>
  <si>
    <t>3.Norma e recidivitetit (gra)</t>
  </si>
  <si>
    <t>3.Norma e recidivitetit (te mitur)</t>
  </si>
  <si>
    <t xml:space="preserve">4.Të dënuar  të punësuar pasi fitojnë lirinë </t>
  </si>
  <si>
    <t>Sigurimi i standardeve të ofrimit të shërbimit të ekzekutimit të veprave penale</t>
  </si>
  <si>
    <t>1.Hapesira ne dispozicion për 1 të dënuar (në metër katror)</t>
  </si>
  <si>
    <t>2.Numri i trupës policore në raport me numrin e të burgosurve burra</t>
  </si>
  <si>
    <t xml:space="preserve">3.Numri i trupës policore në raport me numrin e të burgosurve te mitur </t>
  </si>
  <si>
    <t>4.Nr i të dënuarve të arratisur ndaj totalit</t>
  </si>
  <si>
    <t>5.Raste të dhunës në burgje(burra)</t>
  </si>
  <si>
    <t>6.Raste të dhunës në burgje(gra)</t>
  </si>
  <si>
    <t xml:space="preserve">7.Sipërfaqe të mbikqyrjes në IEVP me kamera  </t>
  </si>
  <si>
    <t>8.Standarti ushqimor për 1 të burgosur</t>
  </si>
  <si>
    <t>sipas standarteve te miratuara</t>
  </si>
  <si>
    <t>Administrata Funksionale</t>
  </si>
  <si>
    <t>Shpenzime për Administraten (personeli) i Sistemit të Burgjeve në funksion të të burgosurve e të paraburgosurve</t>
  </si>
  <si>
    <t>Numri i punonjësve dhe të paraburgosurve</t>
  </si>
  <si>
    <t>Ndryshimi në % i Pagave si pasojë e ndryshimit të sasisë së produktit**</t>
  </si>
  <si>
    <t>Ndryshimi në % i Sigurimeve Shoqërore dhe Shendetësore si pasojë e ndryshimit të sasisë së produktit**</t>
  </si>
  <si>
    <t>Ndryshimi në % i Mallrave dhe Shërbimeve si pasojë e ndryshimit të Inflacionit</t>
  </si>
  <si>
    <t>Ndryshimi në % i Mallrave dhe Shërbimeve si pasojë e ndryshimit të sasisë së produktit**</t>
  </si>
  <si>
    <t>Ndryshimi në % i Subvencioneve si pasojë e ndryshimit të sasisë së produktit**</t>
  </si>
  <si>
    <t>Ndryshimi në % i Transfertave të brendshme si pasojë e ndryshimit të sasisë së produktit**</t>
  </si>
  <si>
    <t>Ndryshimi në % i Transfertave të jashtme si pasojë e ndryshimit të sasisë së produktit**</t>
  </si>
  <si>
    <t>Ndryshimi në % i Transfertave për familjet dhe individët si pasojë e ndryshimit të sasisë së produktit**</t>
  </si>
  <si>
    <t>Të dënuar burra të trajtuar në IEVP</t>
  </si>
  <si>
    <t>Mbajtja e të burgosurve dhe paraburgosurve burra në kushte të përshtatshme sigurie nga stafi policor</t>
  </si>
  <si>
    <t>Numri i te burgosurve</t>
  </si>
  <si>
    <t>Detajimi i Kostos Totale të Produktit B sipas Artikujve Ekonomikë</t>
  </si>
  <si>
    <t>Shënim: Shpjegoni supozimet dhe llogaritjet për Produktin 1 (Metoda 2)***</t>
  </si>
  <si>
    <t>Ndryshimet tek kostoja e produktit janë si rezultat i tavaneve të ulta tek shpenzimet korente në masën 2% tek pagat për vitin 2018 , ndërsa në vitin 2020 janë 5 % me pak tek shpenzimet operative</t>
  </si>
  <si>
    <r>
      <rPr>
        <b/>
        <sz val="8"/>
        <rFont val="Garamond"/>
        <family val="1"/>
      </rPr>
      <t>Produkti C</t>
    </r>
    <r>
      <rPr>
        <sz val="8"/>
        <rFont val="Garamond"/>
        <family val="1"/>
      </rPr>
      <t xml:space="preserve"> </t>
    </r>
  </si>
  <si>
    <t>Të burgosura gra të trajtuar në IEVP</t>
  </si>
  <si>
    <t>Trajtimi i të burgosurve në IEVP-në e grave</t>
  </si>
  <si>
    <t>Nr.të burgosurave gra</t>
  </si>
  <si>
    <t>Detajimi i Kostos Totale të Produktit C sipas Artikujve Ekonomikë</t>
  </si>
  <si>
    <r>
      <rPr>
        <b/>
        <sz val="8"/>
        <color rgb="FFFF0000"/>
        <rFont val="Garamond"/>
        <family val="1"/>
      </rPr>
      <t>Produkti D</t>
    </r>
    <r>
      <rPr>
        <sz val="8"/>
        <color rgb="FFFF0000"/>
        <rFont val="Garamond"/>
        <family val="1"/>
      </rPr>
      <t xml:space="preserve"> </t>
    </r>
  </si>
  <si>
    <t>Të burgosur të mitur të trajtuar në IEVP</t>
  </si>
  <si>
    <t>Shërbimi ndaj të burgosur të mitur</t>
  </si>
  <si>
    <t xml:space="preserve">Nr.të miturve </t>
  </si>
  <si>
    <t>Detajimi i Kostos Totale të Produktit D sipas Artikujve Ekonomikë</t>
  </si>
  <si>
    <t>Produkti E</t>
  </si>
  <si>
    <t xml:space="preserve"> Të burgosur të trajtuar me shërbim shëndetësor                              </t>
  </si>
  <si>
    <t xml:space="preserve">Sherbimi shendetësor </t>
  </si>
  <si>
    <t xml:space="preserve">Nr.të burgosur </t>
  </si>
  <si>
    <t xml:space="preserve">Sasia </t>
  </si>
  <si>
    <t>Detajimi i Kostos Totale të Produktit E sipas Artikujve Ekonomikë</t>
  </si>
  <si>
    <t>Kosto totale e produktit E</t>
  </si>
  <si>
    <t>Kategoria 1: Shpenzimet për projekte investimesh</t>
  </si>
  <si>
    <t xml:space="preserve">Përmiresimi i infrastrukturës  ndertimore në IEVP </t>
  </si>
  <si>
    <t>18AR709</t>
  </si>
  <si>
    <t xml:space="preserve">Rikonstruksione te pjesshme ndertimore dhe linjave elektrike në  IEVP </t>
  </si>
  <si>
    <t>Meter katror</t>
  </si>
  <si>
    <t>Shënim: Shpjegoni supozimet dhe llogaritjet për Produktin 1</t>
  </si>
  <si>
    <t>Produkti 2 (shto produkte sipas rastit)</t>
  </si>
  <si>
    <t>18AR710</t>
  </si>
  <si>
    <t>Permiresimi i kushteve te infrastruktures, sistemimi i ujerave te zeza ne IEVP Korce dhe pershtatje e ambjenteve te brendshme ne IEVP Sarande</t>
  </si>
  <si>
    <t xml:space="preserve">Shënim: Shpjegoni supozimet dhe llogaritjet për Produktin 2 </t>
  </si>
  <si>
    <t>Produkti 3 (shto produkte sipas rastit)</t>
  </si>
  <si>
    <t>M140325</t>
  </si>
  <si>
    <t>Përmiresimi i kushteve fizike te jeteses në IEVP Lezhe,projekt ne vazhdim</t>
  </si>
  <si>
    <r>
      <t xml:space="preserve">Detajimi i Kostos Totale të </t>
    </r>
    <r>
      <rPr>
        <b/>
        <sz val="8"/>
        <color rgb="FFFF0000"/>
        <rFont val="Garamond"/>
        <family val="1"/>
      </rPr>
      <t>Produktit 3</t>
    </r>
    <r>
      <rPr>
        <b/>
        <sz val="8"/>
        <color theme="1"/>
        <rFont val="Garamond"/>
        <family val="1"/>
      </rPr>
      <t xml:space="preserve"> sipas Artikujve Ekonomikë</t>
    </r>
  </si>
  <si>
    <t xml:space="preserve">Shënim: Shpjegoni supozimet dhe llogaritjet për Produktin 3 </t>
  </si>
  <si>
    <t>Produkti4 (shto produkte sipas rastit)</t>
  </si>
  <si>
    <t xml:space="preserve">Përmiresimi i infrastrukturës  ndertimore në 4 IEVP </t>
  </si>
  <si>
    <t>M140330</t>
  </si>
  <si>
    <t xml:space="preserve">Përmiresimi i infrastrukturës  se furnizimit me uje  në IEVP </t>
  </si>
  <si>
    <t>Meter linear</t>
  </si>
  <si>
    <r>
      <t xml:space="preserve">Detajimi i Kostos Totale të </t>
    </r>
    <r>
      <rPr>
        <b/>
        <sz val="8"/>
        <color rgb="FFFF0000"/>
        <rFont val="Garamond"/>
        <family val="1"/>
      </rPr>
      <t>Produktit 4</t>
    </r>
    <r>
      <rPr>
        <b/>
        <sz val="8"/>
        <color theme="1"/>
        <rFont val="Garamond"/>
        <family val="1"/>
      </rPr>
      <t xml:space="preserve"> sipas Artikujve Ekonomikë</t>
    </r>
  </si>
  <si>
    <t>Shënim: Shpjegoni supozimet dhe llogaritjet për Produktin 4</t>
  </si>
  <si>
    <t>Produkti 5 (shto produkte sipas rastit)</t>
  </si>
  <si>
    <t>M140324</t>
  </si>
  <si>
    <t>Rikonstruksioni i ambjenteve të Drejtorisë së Burgjeve</t>
  </si>
  <si>
    <r>
      <t xml:space="preserve">Detajimi i Kostos Totale të </t>
    </r>
    <r>
      <rPr>
        <b/>
        <sz val="8"/>
        <color rgb="FFFF0000"/>
        <rFont val="Garamond"/>
        <family val="1"/>
      </rPr>
      <t>Produktit 5</t>
    </r>
    <r>
      <rPr>
        <b/>
        <sz val="8"/>
        <color theme="1"/>
        <rFont val="Garamond"/>
        <family val="1"/>
      </rPr>
      <t xml:space="preserve"> sipas Artikujve Ekonomikë</t>
    </r>
  </si>
  <si>
    <t>Kosto totale e produktit 5</t>
  </si>
  <si>
    <t>Shënim: Shpjegoni supozimet dhe llogaritjet për Produktin 5</t>
  </si>
  <si>
    <t>Produkti 6 (shto produkte sipas rastit)</t>
  </si>
  <si>
    <t>M140322</t>
  </si>
  <si>
    <t>Rikonstruksioni i dhomes së serverave Drejtorisë së Burgjeve</t>
  </si>
  <si>
    <r>
      <t xml:space="preserve">Detajimi i Kostos Totale të </t>
    </r>
    <r>
      <rPr>
        <b/>
        <sz val="8"/>
        <color rgb="FFFF0000"/>
        <rFont val="Garamond"/>
        <family val="1"/>
      </rPr>
      <t>Produktit 6</t>
    </r>
    <r>
      <rPr>
        <b/>
        <sz val="8"/>
        <color theme="1"/>
        <rFont val="Garamond"/>
        <family val="1"/>
      </rPr>
      <t xml:space="preserve"> sipas Artikujve Ekonomikë</t>
    </r>
  </si>
  <si>
    <t>Kosto totale e produktit 6</t>
  </si>
  <si>
    <t>Shënim: Shpjegoni supozimet dhe llogaritjet për Produktin 6</t>
  </si>
  <si>
    <t>Produkti 7 (shto produkte sipas rastit)</t>
  </si>
  <si>
    <t>Projekte</t>
  </si>
  <si>
    <t>M140027</t>
  </si>
  <si>
    <t>Studim projektim, per rikontruksione ne infrastrukture ne IEVP.</t>
  </si>
  <si>
    <r>
      <t xml:space="preserve">Detajimi i Kostos Totale të </t>
    </r>
    <r>
      <rPr>
        <b/>
        <sz val="8"/>
        <color rgb="FFFF0000"/>
        <rFont val="Garamond"/>
        <family val="1"/>
      </rPr>
      <t>Produktit 7</t>
    </r>
    <r>
      <rPr>
        <b/>
        <sz val="8"/>
        <color theme="1"/>
        <rFont val="Garamond"/>
        <family val="1"/>
      </rPr>
      <t xml:space="preserve"> sipas Artikujve Ekonomikë</t>
    </r>
  </si>
  <si>
    <t>Kosto totale e produktit 7</t>
  </si>
  <si>
    <t>Shënim: Shpjegoni supozimet dhe llogaritjet për Produktin 7</t>
  </si>
  <si>
    <t>Produkti 8 (shto produkte sipas rastit)</t>
  </si>
  <si>
    <t>Godina te rikonstruktuara</t>
  </si>
  <si>
    <t xml:space="preserve">Kod i ri </t>
  </si>
  <si>
    <t>Studim projektim, rikonstruksion, mbikqyrje dhe kolaudim  i godinave te sistemit te burgjeve. .</t>
  </si>
  <si>
    <r>
      <t xml:space="preserve">Detajimi i Kostos Totale të </t>
    </r>
    <r>
      <rPr>
        <b/>
        <sz val="8"/>
        <color rgb="FFFF0000"/>
        <rFont val="Garamond"/>
        <family val="1"/>
      </rPr>
      <t>Produktit 8</t>
    </r>
    <r>
      <rPr>
        <b/>
        <sz val="8"/>
        <color theme="1"/>
        <rFont val="Garamond"/>
        <family val="1"/>
      </rPr>
      <t xml:space="preserve"> sipas Artikujve Ekonomikë</t>
    </r>
  </si>
  <si>
    <t>Kosto totale e produktit 8</t>
  </si>
  <si>
    <t>Shënim: Shpjegoni supozimet dhe llogaritjet për Produktin 8</t>
  </si>
  <si>
    <t>Orendi/ pajisje /automjete në sistemin e burgjeve</t>
  </si>
  <si>
    <t>Pajisje te ndryshme sistemi i burgjeve</t>
  </si>
  <si>
    <t>M 140299</t>
  </si>
  <si>
    <t>Zëvendësimi i pajisjeve te ndryshme të amortizuara në sistemin e burgjeve</t>
  </si>
  <si>
    <t>Pajisje për shërbimet mbështetëse dhe pajisje policie e kontrolli, projek ne vazhdim</t>
  </si>
  <si>
    <t>Numer set pajisjesh</t>
  </si>
  <si>
    <t xml:space="preserve">   Automjete transporti</t>
  </si>
  <si>
    <t>M 140023</t>
  </si>
  <si>
    <t>Blerje automjeteve në Sistemin e Burgjeve</t>
  </si>
  <si>
    <t>Numer Automjetesh</t>
  </si>
  <si>
    <t>Shënim: Shpjegoni supozimet dhe llogaritjet për Produktin 2</t>
  </si>
  <si>
    <t xml:space="preserve"> Pajisje nderlidhje në sistemin e burgjeve</t>
  </si>
  <si>
    <t>18AR804</t>
  </si>
  <si>
    <t>Furnizim vendoje e pajisjeve fundore me kamera e radion ne IEVP ˝Jordan Misja˝</t>
  </si>
  <si>
    <t>set/pajisjesh</t>
  </si>
  <si>
    <t xml:space="preserve">Sisteme </t>
  </si>
  <si>
    <t>Sisteme sigurie</t>
  </si>
  <si>
    <t xml:space="preserve">kod i ri </t>
  </si>
  <si>
    <t>Krijimi i Sistemeve te sigurise nepermjet vezhgimit dhe kontrollit me kamera ne ambejtet e IEVP-ve</t>
  </si>
  <si>
    <t>Sistem upgrade</t>
  </si>
  <si>
    <t>M140348</t>
  </si>
  <si>
    <t>Krijimi i sistemit Upgrade për Zyrën e Gjendjes Gjyqësore, Vertetimi i Gjendjes Gjyqësore, projek ne vazhdim 2018-2020</t>
  </si>
  <si>
    <t>Numer sistemesh</t>
  </si>
  <si>
    <t>Database per zyren e Gjendjes Gjyqesore e krijuar</t>
  </si>
  <si>
    <t>M140349</t>
  </si>
  <si>
    <t>Krijimi i databesit për Zyrën e Gjendjes Gjyqësore, dhe regjistrat themeltar te periudhes së denimit, projek ne vazhdim 2018-2019</t>
  </si>
  <si>
    <t>Produkti 4 (shto produkte sipas rastit)</t>
  </si>
  <si>
    <t>Sistem kunder mbrojtej se zjarrit</t>
  </si>
  <si>
    <t>Krijimi i sistemit te hidrantit dhe dedektimit te mbrojtjes kunder zjarrit ne ambjentet e ievp-ve</t>
  </si>
  <si>
    <t xml:space="preserve">Shënim: Shpjegoni supozimet dhe llogaritjet për Produktin 4 </t>
  </si>
  <si>
    <t>Reintegrimi i të dënuarve, zhvillimi i programeve për rehabilitimin në shoqëri të të paraburgosurve dhe të dënuarve në përputhje me standartet europiane</t>
  </si>
  <si>
    <t>Treguesit e Përformancës për Objektivin 2</t>
  </si>
  <si>
    <t>1.Numri i kurseve të aftësimin profesional për të dënuar burra</t>
  </si>
  <si>
    <t>trend rritës</t>
  </si>
  <si>
    <t>2.Numri i kurseve të aftësimin profesional për të dënuar gra</t>
  </si>
  <si>
    <t>3.Të dënuar  të punësuar te mitur</t>
  </si>
  <si>
    <t>4.Të dënuara gra  të punësuara</t>
  </si>
  <si>
    <t>Te burgosur te integruar ne IEVP</t>
  </si>
  <si>
    <t>Te burgosur te integruar burra</t>
  </si>
  <si>
    <t>Numer te denuar</t>
  </si>
  <si>
    <t>Shënim: Shpjegoni supozimet dhe llogaritjet për Produktin A (Metoda 2)***</t>
  </si>
  <si>
    <t>Te burgosur te integruar gra</t>
  </si>
  <si>
    <r>
      <t xml:space="preserve">Detajimi i Kostos Totale të </t>
    </r>
    <r>
      <rPr>
        <b/>
        <sz val="8"/>
        <color rgb="FFFF0000"/>
        <rFont val="Garamond"/>
        <family val="1"/>
      </rPr>
      <t>Produktit B</t>
    </r>
    <r>
      <rPr>
        <b/>
        <sz val="8"/>
        <color theme="1"/>
        <rFont val="Garamond"/>
        <family val="1"/>
      </rPr>
      <t xml:space="preserve"> sipas Artikujve Ekonomikë</t>
    </r>
  </si>
  <si>
    <t>Ndryshimi në % i Transfertave per familjet dhe individet si pasojë e ndryshimit të kostos së produktit</t>
  </si>
  <si>
    <t>Ndryshimi në % i Transfertave të  per familjet dhe individet si pasojë e ndryshimit të sasisë së produktit</t>
  </si>
  <si>
    <t>Te burgosur te integruar te mitur</t>
  </si>
  <si>
    <t>Ndryshimi në % i Mallrave dhe Shërbimeve</t>
  </si>
  <si>
    <t>Shënim: Shpjegoni supozimet dhe llogaritjet (Metoda 1)</t>
  </si>
  <si>
    <t>Shërbimi i Kthimit të Kompensimit të Pronave</t>
  </si>
  <si>
    <t>01180</t>
  </si>
  <si>
    <t xml:space="preserve">Pranimi, shqyrtimi, trajtimi me vendim, i kërkesave të subjekteve të shpronësuara dhe kompensimi Financiar e Fizik i vendimeve përfundimtare </t>
  </si>
  <si>
    <t>Nr.punonjesve</t>
  </si>
  <si>
    <t>Detajimi i Kostos Totale të Produktit A sipas Artikujve Ekonomikë</t>
  </si>
  <si>
    <r>
      <t>Ndryshimi në % i Pagave si pasojë e ndryshimit të sasisë së produktit</t>
    </r>
    <r>
      <rPr>
        <b/>
        <i/>
        <sz val="11"/>
        <rFont val="Garamond"/>
        <family val="1"/>
      </rPr>
      <t>**</t>
    </r>
  </si>
  <si>
    <r>
      <t>Ndryshimi në % i Sigurimeve Shoqërore dhe Shendetësore si pasojë e ndryshimit të sasisë së produktit</t>
    </r>
    <r>
      <rPr>
        <b/>
        <i/>
        <sz val="11"/>
        <rFont val="Garamond"/>
        <family val="1"/>
      </rPr>
      <t>**</t>
    </r>
  </si>
  <si>
    <r>
      <t>Ndryshimi në % i Mallrave dhe Shërbimeve si pasojë e ndryshimit të sasisë së produktit</t>
    </r>
    <r>
      <rPr>
        <b/>
        <i/>
        <sz val="11"/>
        <rFont val="Garamond"/>
        <family val="1"/>
      </rPr>
      <t>**</t>
    </r>
  </si>
  <si>
    <r>
      <t>Ndryshimi në % i Subvencioneve si pasojë e ndryshimit të sasisë së produktit</t>
    </r>
    <r>
      <rPr>
        <b/>
        <i/>
        <sz val="11"/>
        <rFont val="Garamond"/>
        <family val="1"/>
      </rPr>
      <t>**</t>
    </r>
  </si>
  <si>
    <r>
      <t>Ndryshimi në % i Transfertave të brendshme si pasojë e ndryshimit të sasisë së produktit</t>
    </r>
    <r>
      <rPr>
        <b/>
        <i/>
        <sz val="11"/>
        <rFont val="Garamond"/>
        <family val="1"/>
      </rPr>
      <t>**</t>
    </r>
  </si>
  <si>
    <r>
      <t>Ndryshimi në % i Transfertave të jashtme si pasojë e ndryshimit të sasisë së produktit</t>
    </r>
    <r>
      <rPr>
        <b/>
        <i/>
        <sz val="11"/>
        <rFont val="Garamond"/>
        <family val="1"/>
      </rPr>
      <t>**</t>
    </r>
  </si>
  <si>
    <r>
      <t>Ndryshimi në % i Transfertave për familjet dhe individët si pasojë e ndryshimit të sasisë së produktit</t>
    </r>
    <r>
      <rPr>
        <b/>
        <i/>
        <sz val="11"/>
        <rFont val="Garamond"/>
        <family val="1"/>
      </rPr>
      <t>**</t>
    </r>
  </si>
  <si>
    <t xml:space="preserve">Kosto totale e produktit A </t>
  </si>
  <si>
    <t>Përditësimi i regjistrit me Vendimet e viteve nga 1993 e në vazhdim  dhe Rivlerisimi i vendimeve kur plotësohen me dokumentat e nevojshme ,pas ankesave të subjekteve .</t>
  </si>
  <si>
    <t>Shpenzimet Korrente* Produkti A1</t>
  </si>
  <si>
    <t>Produkti A1</t>
  </si>
  <si>
    <t>Detajimi i Kostos Totale të Produktit A1 sipas Artikujve Ekonomikë</t>
  </si>
  <si>
    <t>Kosto totale e produktit A1</t>
  </si>
  <si>
    <t xml:space="preserve">Shënim: Shpjegoni supozimet dhe llogaritjet për Produktin A 1 (Metoda 2) </t>
  </si>
  <si>
    <t>Shpenzimet Korrente* Produkti B</t>
  </si>
  <si>
    <t>Shënim: Shpjegoni supozimet dhe llogaritjet për Produktin B (Metoda 2)***</t>
  </si>
  <si>
    <t>Detyrimet e prapambetura që vitin e hyrjes e kanë 2014 e në vazhdim</t>
  </si>
  <si>
    <t>Produkti B 1</t>
  </si>
  <si>
    <t>Detajimi i Kostos Totale të Produktit B 1 sipas Artikujve Ekonomikë</t>
  </si>
  <si>
    <t>Kosto totale e produktit B 1</t>
  </si>
  <si>
    <t xml:space="preserve">Shënim: Shpjegoni supozimet dhe llogaritjet për Produktin A </t>
  </si>
  <si>
    <t>Shpenzimet Korrente* Produkti C</t>
  </si>
  <si>
    <t>Detajimi i Kostos Totale të Produktit C  sipas Artikujve Ekonomikë</t>
  </si>
  <si>
    <t xml:space="preserve">Shënim: Shpjegoni supozimet dhe llogaritjet për Produktin C (Metoda 2) </t>
  </si>
  <si>
    <t>Treguesit e Performancës për Objektivin 2**</t>
  </si>
  <si>
    <t>Produktet për Objektivin 2 Produkti E</t>
  </si>
  <si>
    <r>
      <rPr>
        <b/>
        <sz val="11"/>
        <rFont val="Garamond"/>
        <family val="1"/>
      </rPr>
      <t>Produktii E</t>
    </r>
    <r>
      <rPr>
        <sz val="11"/>
        <rFont val="Garamond"/>
        <family val="1"/>
      </rPr>
      <t xml:space="preserve"> </t>
    </r>
  </si>
  <si>
    <t xml:space="preserve">Shënim: Shpjegoni supozimet dhe llogaritjet për Produktin E (Metoda 2) </t>
  </si>
  <si>
    <t>Në total janë 12500 Dosje për t'u trajtuar dhe dalë me vendim, proçedurë kjo që ka filluar në janar të vitit 2018, me hyrjen në fuqi të VKM-së Nr.766,dt.20.12.2017 e cila ndryshoi VKM-në e mëparshme Nr.223/2016. Në 6 mjorin e parë të 2018 do të shikohet ecuria e këtij produkti  dhe realizimi i tij në bazë të ligjit 133/2015. Duhet të theksojmë një rolë kyç për realizimin e objektivit ka bashkëpunimi në kohë dhe me efikasitet me institucionet e treta.</t>
  </si>
  <si>
    <t>Numri i Punonjësve Organik të Programit Buxhetor</t>
  </si>
  <si>
    <t>Numri i Punonjësve me Kontratë të Programit Buxhetor</t>
  </si>
  <si>
    <t>Shërbimi Provës</t>
  </si>
  <si>
    <t>03490</t>
  </si>
  <si>
    <t>Përmbushja  me profesionalizëm e detyrave funksionale në zbatimin e masave alternative të dënimit me burgim nëpërmjet përmisimit të infrastruktures ligjore dhe organizmave të institucionit,aplikimit të sistemeve kompjuterike,rritjes se njohurive profesionaledhe trajnimeve të vazhdueshme,rritjes së bashkepunimit me operatoret e Sistemit të Drejtesisë dhe institucioneve  shteterore dhe organizatave jofitimprurese aktive ne fushen e masave alternnative.</t>
  </si>
  <si>
    <t>Rritja e performances se Sherbimit te Proves në zbatimin e kuadrit ligjor ne fuqi dhe standarteve me te larta ne fushen masave alternative per realizimin e programeve sa me efikase ne realizimin e reabilitimit te denuarve  me masa alternative.</t>
  </si>
  <si>
    <t>Realizimi i performances efikase i te denuarve me masa alternative.</t>
  </si>
  <si>
    <t>Monitorimi me paisje elektronike.</t>
  </si>
  <si>
    <t>Vlera Baze</t>
  </si>
  <si>
    <t>Vlera Synuar</t>
  </si>
  <si>
    <t>Mirefunksionimi i Shërbimit të Provës</t>
  </si>
  <si>
    <t>Kordinimi dhe mbikqyrja e punës në zyrat vendore,Shërbimet mbështetëse  për zyrat vendore.</t>
  </si>
  <si>
    <t xml:space="preserve"> Nr.i te denuarve </t>
  </si>
  <si>
    <t>Mbikqyrja e personave të denuar me denim alternativ gra</t>
  </si>
  <si>
    <t>Shqyrtimi I kerkesave,intervista,raporti I vleresimit ne gjykatë dhe mbikqyrja e te denuarve gjate periudhes se Proves.</t>
  </si>
  <si>
    <t>Detajimi i Kostos Totale të Produktit 2 sipas Artikujve Ekonomikë</t>
  </si>
  <si>
    <t>Blerje pajisje kompjuterike dhe pajisje zyre</t>
  </si>
  <si>
    <t>Numri pajisjeve elektronike dhe pajisjeve te zyres eshte parashikuar duke u mbeshtetur ne nevojat e institucionit per pajisje elektronike. Persa i takon kostos jane paraqitur vlerat e parashikuara te pajisjeve qe do te blihen mbeshtetur ne cmimet e tregut dhe cmimet e publikuara nga MPB dhe AKSHI per prokurimet e perqendruara.</t>
  </si>
  <si>
    <t>Rikonstruksioni i nderteses se DPSHP.</t>
  </si>
  <si>
    <t>Ndertim Shtese Anesore dhe Shtese kati ne  godinen e Drejtorise se Pergjithshme te Sherbimit te Proves</t>
  </si>
  <si>
    <t>FORMATI 1: MISIONI I NJËSISË SË QEVERISJES QENDRORE</t>
  </si>
  <si>
    <t>Emërtimi i Njësisë së Qeverisjes Qendrore</t>
  </si>
  <si>
    <t>Ministria e Drejtësisë</t>
  </si>
  <si>
    <t>Kodi i Njësisë së Qeverisjes Qendrore</t>
  </si>
  <si>
    <t>14</t>
  </si>
  <si>
    <t>Misioni i Njësisë së Qeverisjes Qendrore</t>
  </si>
  <si>
    <t xml:space="preserve">1. Ministria e Drejtësisë, në përputhje me Kushtetutën dhe ligjet, ushtron funksione dhe ka në kompetencë hartimin dhe ndjekjen e politikave, përgatitjen e akteve ligjore dhe nënligjore, si dhe ushtrimin e shërbimeve të nevojshme lidhur me sistemin gjyqësor, sistemin e ekzekutimit të vendimeve penale a civile, sistemin e shërbimeve të lira juridikoprofesionale, bashkëpunimin ndërkombëtar në fushën civile dhe penale, fushat e tjera të drejtësisë dhe të kompetencës së saj sipas ligjit, si dhe për bashkërendimin, harmonizimin dhe reformimin e legjislacionit shqiptar në tërësi. Bëjnë përjashtim aktet nënligjore dhe shërbimet lidhur me sistemin e drejtësisë, të cilat sipas ligjeve të posaçme janë në kompetencë të organeve të tjera të sistemit të drejtësisë. 
2. Në ushtrimin e veprimtarisë së saj, Ministria e Drejtësisë ka për qëllim të kërkojë respektimin e Kushtetutës, të ligjeve, realizimin dhe mbrojtjen e dinjitetit, të të drejtave të njeriut dhe lirive themelore, si dhe të kontribuojë në parandalimin e shkeljeve të ligjit, në përputhje dhe në funksion të kërkesave të zhvillimit demokratik dhe të integrimit europian të Republikës së Shqipërisë.
3. Ministria e Drejtësisë ushtron kompetenca, mbështet, bashkëpunon dhe koordinon veprimtarinë e saj, sipas këtij ligji, lidhur me organet e qeverisjes së sistemit të drejtësisë, me institucionet e sistemit të burgjeve, të shërbimit të provës, të profesioneve të lira, me përjashtim të rasteve kur në ligje të posaçme parashikohet ndryshe.
</t>
  </si>
  <si>
    <t>Programet Buxhetore</t>
  </si>
  <si>
    <t>Planifkim Menaxhim Administrim</t>
  </si>
  <si>
    <t xml:space="preserve">Ministria e Drejtësisë, në përputhje me ligjin, mbështet, bashkëpunon dhe bashkërendon veprimtarinë e saj me organet e pushtetit gjyqësor dhe me prokurorinë, duke respektuar parimin e ndarjes së pushteteve dhe të pavarësisë së pushtetit gjyqësor dhe të prokurorisë. </t>
  </si>
  <si>
    <t>Publikimet Zyrtare</t>
  </si>
  <si>
    <t>Botimi në kohën më të shkurtër i akteve ligjore,duke rritur aksesin e publikut në ligj dhe transparencë te normave juridike për një zbatim sa më të mirë të tyre</t>
  </si>
  <si>
    <t>Mjekesia Ligjore</t>
  </si>
  <si>
    <t>Institutit te Mjekesise Ligjore parashikon zhvillimin e veprimtarise se ekspertimeve mjeko-ligjore ne Republiken e Shqiperise, zhvillimin e veprimtarise kerkimore shkencore per zbulimin dhe zbatimin e metodave bashkekohore ne fushen e mjekesise ligjore, si dhe pregatitja dhe kualifikimi vazhdueshem shkencor i specialisteve te mjekesise ligjore.</t>
  </si>
  <si>
    <t>Sherbimet per Çeshtjet e Biresimeve</t>
  </si>
  <si>
    <t>Programi synon realizimin e nje procesi biresimi sa me te sukseshem duke mbajtur parasysh gjithmone interesin me te larte te femijeve. Per kete arsye duhet qe aplikantet biresues te plotesojne te gjitha kushtet e nevojshme per te biresuar nje femije si dhe te jene te pershtatshem edhe nga aspekti social dhe psikologjik. Programi realizohet duke u bazuar ne dy ligje baze Ligji numer 9695 date 19.03.2007 "Per procedurat e biresimit dhe Komitetit Shqiptar te Biresimeve" dhe Ligji numer 9062 date 08.05.2003 "Kodi i Familjes". Cdo faze e procesit te biresimit realizohet me perkushtim maksimal nga na e stafit ne perputhje me legjislacionin ne fuqi si dhe duke respektuar te gjtha marveshjet dhe konventat e firmosura qe rregullojne fushen e biresimi dhe mbrojtjes se te drejtave te femijeve.</t>
  </si>
  <si>
    <t>Sherbimi i Kthimit dhe Kompensimit te Pronave</t>
  </si>
  <si>
    <t>Pranimi, shqyrtimi, vlerësimi dhe trajtimi me vendim, i kërkesave të subjekteve të shpronësuara për njohjen, kthimin, kompensimin në të holla dhe formave të tjera të përcaktuara në ligj,</t>
  </si>
  <si>
    <t>Sherbimi i Permbarimit Gjyqesor</t>
  </si>
  <si>
    <t>Ekzekutimi i titujve ekzekutiv në përputhje me ligjin.Respektimi i afateve ligjore për ekzekutimin e titujve ekzekutiv.,</t>
  </si>
  <si>
    <t>Sherbimi i Proves</t>
  </si>
  <si>
    <t>Permiresimi dhe organizimi i plote i Sherbimit te Proves, nepermjet organizimit te zyrave te reja vendore, nepermjet kompletimit te infrastruktures, krijimit te rregjistrit elektronik, rritjes se aftesive profesionale te punonjesve, krijimit te nje rrjeti bashkekohor informacioni sipas standarteve te vendeve te zhvilluara.</t>
  </si>
  <si>
    <t>MINISTRIA E DREJTËSISË</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</si>
</sst>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_);_(* \(#,##0.00\);_(* &quot;-&quot;??_);_(@_)"/>
    <numFmt numFmtId="165" formatCode="0.0%"/>
    <numFmt numFmtId="166" formatCode="_(* #,##0_);_(* \(#,##0\);_(* &quot;-&quot;??_);_(@_)"/>
    <numFmt numFmtId="167" formatCode="_(* #,##0.0_);_(* \(#,##0.0\);_(* &quot;-&quot;?_);_(@_)"/>
    <numFmt numFmtId="168" formatCode="#,##0;[Red]#,##0"/>
    <numFmt numFmtId="169" formatCode="#,##0.0"/>
    <numFmt numFmtId="170" formatCode="0.0"/>
    <numFmt numFmtId="171" formatCode="_-* #,##0.00_L_e_k_ë_-;\-* #,##0.00_L_e_k_ë_-;_-* &quot;-&quot;??_L_e_k_ë_-;_-@_-"/>
    <numFmt numFmtId="172" formatCode="_-* #,##0_L_e_k_ë_-;\-* #,##0_L_e_k_ë_-;_-* &quot;-&quot;??_L_e_k_ë_-;_-@_-"/>
    <numFmt numFmtId="173" formatCode="0;[Red]0"/>
  </numFmts>
  <fonts count="7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sz val="10"/>
      <color theme="1"/>
      <name val="Garamond"/>
      <family val="1"/>
    </font>
    <font>
      <sz val="10"/>
      <name val="Garamond"/>
      <family val="1"/>
    </font>
    <font>
      <sz val="10"/>
      <color theme="1"/>
      <name val="Garamond"/>
      <family val="1"/>
    </font>
    <font>
      <sz val="9"/>
      <color theme="1"/>
      <name val="Garamond"/>
      <family val="1"/>
    </font>
    <font>
      <sz val="8"/>
      <color theme="1"/>
      <name val="Garamond"/>
      <family val="1"/>
    </font>
    <font>
      <b/>
      <sz val="8"/>
      <color theme="1"/>
      <name val="Garamond"/>
      <family val="1"/>
    </font>
    <font>
      <sz val="8"/>
      <name val="Garamond"/>
      <family val="1"/>
    </font>
    <font>
      <b/>
      <sz val="9"/>
      <color theme="1"/>
      <name val="Garamond"/>
      <family val="1"/>
    </font>
    <font>
      <b/>
      <sz val="8"/>
      <color rgb="FFFF0000"/>
      <name val="Garamond"/>
      <family val="1"/>
    </font>
    <font>
      <b/>
      <sz val="8"/>
      <color indexed="10"/>
      <name val="Garamond"/>
      <family val="1"/>
    </font>
    <font>
      <b/>
      <sz val="8"/>
      <color indexed="8"/>
      <name val="Garamond"/>
      <family val="1"/>
    </font>
    <font>
      <i/>
      <sz val="9"/>
      <color theme="1"/>
      <name val="Garamond"/>
      <family val="1"/>
    </font>
    <font>
      <i/>
      <sz val="8"/>
      <name val="Garamond"/>
      <family val="1"/>
    </font>
    <font>
      <i/>
      <sz val="8"/>
      <color theme="1"/>
      <name val="Garamond"/>
      <family val="1"/>
    </font>
    <font>
      <b/>
      <i/>
      <sz val="9"/>
      <color rgb="FFFF0000"/>
      <name val="Garamond"/>
      <family val="1"/>
    </font>
    <font>
      <b/>
      <sz val="9"/>
      <color rgb="FFFF0000"/>
      <name val="Garamond"/>
      <family val="1"/>
    </font>
    <font>
      <sz val="8"/>
      <color indexed="8"/>
      <name val="Garamond"/>
      <family val="1"/>
    </font>
    <font>
      <b/>
      <sz val="8"/>
      <name val="Garamond"/>
      <family val="1"/>
    </font>
    <font>
      <b/>
      <sz val="12"/>
      <color theme="1"/>
      <name val="Garamond"/>
      <family val="1"/>
    </font>
    <font>
      <sz val="8"/>
      <color rgb="FFFF0000"/>
      <name val="Garamond"/>
      <family val="1"/>
    </font>
    <font>
      <b/>
      <sz val="14"/>
      <name val="Garamond"/>
      <family val="1"/>
    </font>
    <font>
      <sz val="11"/>
      <name val="Calibri"/>
      <family val="2"/>
      <scheme val="minor"/>
    </font>
    <font>
      <sz val="14"/>
      <name val="Garamond"/>
      <family val="1"/>
    </font>
    <font>
      <i/>
      <sz val="14"/>
      <name val="Garamond"/>
      <family val="1"/>
    </font>
    <font>
      <i/>
      <sz val="14"/>
      <color theme="1"/>
      <name val="Garamond"/>
      <family val="1"/>
    </font>
    <font>
      <b/>
      <i/>
      <sz val="14"/>
      <name val="Garamond"/>
      <family val="1"/>
    </font>
    <font>
      <i/>
      <sz val="12"/>
      <color theme="1"/>
      <name val="Garamond"/>
      <family val="1"/>
    </font>
    <font>
      <b/>
      <sz val="14"/>
      <color rgb="FFFF0000"/>
      <name val="Garamond"/>
      <family val="1"/>
    </font>
    <font>
      <sz val="14"/>
      <color theme="1"/>
      <name val="Garamond"/>
      <family val="1"/>
    </font>
    <font>
      <b/>
      <sz val="14"/>
      <color theme="1"/>
      <name val="Garamond"/>
      <family val="1"/>
    </font>
    <font>
      <b/>
      <sz val="11"/>
      <name val="Calibri"/>
      <family val="2"/>
      <scheme val="minor"/>
    </font>
    <font>
      <i/>
      <u/>
      <sz val="8"/>
      <color theme="1"/>
      <name val="Garamond"/>
      <family val="1"/>
    </font>
    <font>
      <sz val="8"/>
      <color theme="1"/>
      <name val="Calibri"/>
      <family val="2"/>
      <scheme val="minor"/>
    </font>
    <font>
      <sz val="8"/>
      <color theme="1"/>
      <name val="Times New Roman"/>
      <family val="1"/>
    </font>
    <font>
      <b/>
      <sz val="9"/>
      <name val="Garamond"/>
      <family val="1"/>
    </font>
    <font>
      <sz val="9"/>
      <name val="Garamond"/>
      <family val="1"/>
    </font>
    <font>
      <sz val="12"/>
      <color theme="1"/>
      <name val="Garamond"/>
      <family val="1"/>
    </font>
    <font>
      <sz val="9"/>
      <color theme="1"/>
      <name val="Calibri"/>
      <family val="2"/>
      <scheme val="minor"/>
    </font>
    <font>
      <b/>
      <i/>
      <sz val="9"/>
      <color indexed="10"/>
      <name val="Garamond"/>
      <family val="1"/>
    </font>
    <font>
      <b/>
      <sz val="11"/>
      <name val="Garamond"/>
      <family val="1"/>
    </font>
    <font>
      <b/>
      <i/>
      <sz val="8"/>
      <color theme="1"/>
      <name val="Garamond"/>
      <family val="1"/>
    </font>
    <font>
      <i/>
      <sz val="9"/>
      <color theme="1"/>
      <name val="Garamond"/>
      <family val="1"/>
      <charset val="238"/>
    </font>
    <font>
      <i/>
      <sz val="8"/>
      <color theme="1"/>
      <name val="Garamond"/>
      <family val="1"/>
      <charset val="238"/>
    </font>
    <font>
      <i/>
      <sz val="8"/>
      <color indexed="8"/>
      <name val="Garamond"/>
      <family val="1"/>
    </font>
    <font>
      <b/>
      <sz val="10"/>
      <color rgb="FFFF0000"/>
      <name val="Garamond"/>
      <family val="1"/>
    </font>
    <font>
      <b/>
      <sz val="10"/>
      <color theme="1"/>
      <name val="Calibri"/>
      <family val="2"/>
      <scheme val="minor"/>
    </font>
    <font>
      <b/>
      <sz val="9"/>
      <color theme="1"/>
      <name val="Calibri"/>
      <family val="2"/>
      <scheme val="minor"/>
    </font>
    <font>
      <b/>
      <sz val="10"/>
      <name val="Garamond"/>
      <family val="1"/>
    </font>
    <font>
      <sz val="9"/>
      <color rgb="FFFF0000"/>
      <name val="Garamond"/>
      <family val="1"/>
    </font>
    <font>
      <i/>
      <sz val="8"/>
      <color rgb="FFFF0000"/>
      <name val="Garamond"/>
      <family val="1"/>
    </font>
    <font>
      <b/>
      <i/>
      <sz val="8"/>
      <name val="Garamond"/>
      <family val="1"/>
      <charset val="238"/>
    </font>
    <font>
      <b/>
      <sz val="8"/>
      <name val="Garamond"/>
      <family val="1"/>
      <charset val="238"/>
    </font>
    <font>
      <sz val="8"/>
      <color theme="0"/>
      <name val="Garamond"/>
      <family val="1"/>
    </font>
    <font>
      <sz val="8"/>
      <name val="Garamond"/>
      <family val="1"/>
      <charset val="238"/>
    </font>
    <font>
      <sz val="8"/>
      <name val="Calibri"/>
      <family val="2"/>
      <scheme val="minor"/>
    </font>
    <font>
      <sz val="8"/>
      <name val="Arial"/>
      <family val="2"/>
      <charset val="238"/>
    </font>
    <font>
      <sz val="8"/>
      <color rgb="FFFF0000"/>
      <name val="Calibri"/>
      <family val="2"/>
      <scheme val="minor"/>
    </font>
    <font>
      <b/>
      <i/>
      <sz val="8"/>
      <color rgb="FFFF0000"/>
      <name val="Garamond"/>
      <family val="1"/>
    </font>
    <font>
      <b/>
      <i/>
      <sz val="8"/>
      <name val="Garamond"/>
      <family val="1"/>
    </font>
    <font>
      <b/>
      <sz val="9"/>
      <color indexed="81"/>
      <name val="Tahoma"/>
      <family val="2"/>
      <charset val="238"/>
    </font>
    <font>
      <sz val="9"/>
      <color indexed="81"/>
      <name val="Tahoma"/>
      <family val="2"/>
      <charset val="238"/>
    </font>
    <font>
      <sz val="11"/>
      <name val="Garamond"/>
      <family val="1"/>
    </font>
    <font>
      <i/>
      <sz val="11"/>
      <name val="Garamond"/>
      <family val="1"/>
    </font>
    <font>
      <b/>
      <i/>
      <sz val="11"/>
      <name val="Garamond"/>
      <family val="1"/>
    </font>
    <font>
      <sz val="11"/>
      <color theme="1"/>
      <name val="Garamond"/>
      <family val="1"/>
    </font>
    <font>
      <sz val="14"/>
      <color rgb="FFFF0000"/>
      <name val="Garamond"/>
      <family val="1"/>
    </font>
    <font>
      <b/>
      <sz val="11"/>
      <color theme="1"/>
      <name val="Garamond"/>
      <family val="1"/>
    </font>
    <font>
      <b/>
      <sz val="12"/>
      <color theme="1"/>
      <name val="Times New Roman"/>
      <family val="1"/>
    </font>
  </fonts>
  <fills count="12">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theme="9" tint="0.79998168889431442"/>
        <bgColor indexed="64"/>
      </patternFill>
    </fill>
  </fills>
  <borders count="93">
    <border>
      <left/>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right style="medium">
        <color rgb="FF2E74B5"/>
      </right>
      <top/>
      <bottom/>
      <diagonal/>
    </border>
    <border>
      <left style="medium">
        <color rgb="FF2E74B5"/>
      </left>
      <right/>
      <top/>
      <bottom style="medium">
        <color rgb="FF2E74B5"/>
      </bottom>
      <diagonal/>
    </border>
    <border>
      <left/>
      <right/>
      <top/>
      <bottom style="medium">
        <color rgb="FF2E74B5"/>
      </bottom>
      <diagonal/>
    </border>
    <border>
      <left/>
      <right style="medium">
        <color rgb="FF2E74B5"/>
      </right>
      <top/>
      <bottom style="medium">
        <color rgb="FF2E74B5"/>
      </bottom>
      <diagonal/>
    </border>
    <border>
      <left style="medium">
        <color rgb="FF2E74B5"/>
      </left>
      <right style="medium">
        <color rgb="FF2E74B5"/>
      </right>
      <top style="medium">
        <color rgb="FF2E74B5"/>
      </top>
      <bottom/>
      <diagonal/>
    </border>
    <border>
      <left style="medium">
        <color rgb="FF2E74B5"/>
      </left>
      <right style="medium">
        <color rgb="FF2E74B5"/>
      </right>
      <top/>
      <bottom style="medium">
        <color rgb="FF2E74B5"/>
      </bottom>
      <diagonal/>
    </border>
    <border>
      <left style="medium">
        <color rgb="FF2E74B5"/>
      </left>
      <right style="medium">
        <color rgb="FF2E74B5"/>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rgb="FF2E74B5"/>
      </top>
      <bottom style="medium">
        <color rgb="FF2E74B5"/>
      </bottom>
      <diagonal/>
    </border>
    <border>
      <left style="thick">
        <color rgb="FF2E74B5"/>
      </left>
      <right style="thick">
        <color rgb="FF2E74B5"/>
      </right>
      <top style="thick">
        <color rgb="FF2E74B5"/>
      </top>
      <bottom style="thick">
        <color rgb="FF2E74B5"/>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rgb="FF2E74B5"/>
      </left>
      <right style="medium">
        <color rgb="FF2E74B5"/>
      </right>
      <top style="medium">
        <color rgb="FF2E74B5"/>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2E74B5"/>
      </left>
      <right style="medium">
        <color rgb="FF2E74B5"/>
      </right>
      <top style="medium">
        <color rgb="FF2E74B5"/>
      </top>
      <bottom style="thin">
        <color indexed="64"/>
      </bottom>
      <diagonal/>
    </border>
    <border>
      <left style="medium">
        <color rgb="FF2E74B5"/>
      </left>
      <right style="medium">
        <color rgb="FF0070C0"/>
      </right>
      <top style="medium">
        <color rgb="FF2E74B5"/>
      </top>
      <bottom style="medium">
        <color rgb="FF2E74B5"/>
      </bottom>
      <diagonal/>
    </border>
    <border>
      <left style="medium">
        <color rgb="FF0070C0"/>
      </left>
      <right/>
      <top style="medium">
        <color rgb="FF0070C0"/>
      </top>
      <bottom style="medium">
        <color rgb="FF0070C0"/>
      </bottom>
      <diagonal/>
    </border>
    <border>
      <left style="medium">
        <color rgb="FF0070C0"/>
      </left>
      <right style="medium">
        <color rgb="FF2E74B5"/>
      </right>
      <top style="medium">
        <color rgb="FF2E74B5"/>
      </top>
      <bottom style="medium">
        <color rgb="FF2E74B5"/>
      </bottom>
      <diagonal/>
    </border>
    <border>
      <left style="medium">
        <color rgb="FF0070C0"/>
      </left>
      <right style="medium">
        <color rgb="FF2E74B5"/>
      </right>
      <top style="medium">
        <color rgb="FF0070C0"/>
      </top>
      <bottom style="medium">
        <color rgb="FF2E74B5"/>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top style="medium">
        <color rgb="FF2E74B5"/>
      </top>
      <bottom style="medium">
        <color rgb="FF2E74B5"/>
      </bottom>
      <diagonal/>
    </border>
    <border>
      <left style="medium">
        <color indexed="64"/>
      </left>
      <right style="medium">
        <color rgb="FF2E74B5"/>
      </right>
      <top style="medium">
        <color indexed="64"/>
      </top>
      <bottom style="medium">
        <color indexed="64"/>
      </bottom>
      <diagonal/>
    </border>
    <border>
      <left/>
      <right style="medium">
        <color rgb="FF2E74B5"/>
      </right>
      <top style="medium">
        <color indexed="64"/>
      </top>
      <bottom style="medium">
        <color indexed="64"/>
      </bottom>
      <diagonal/>
    </border>
    <border>
      <left style="medium">
        <color theme="4" tint="-0.24994659260841701"/>
      </left>
      <right style="medium">
        <color theme="4" tint="-0.24994659260841701"/>
      </right>
      <top/>
      <bottom style="medium">
        <color theme="4" tint="-0.24994659260841701"/>
      </bottom>
      <diagonal/>
    </border>
    <border>
      <left style="medium">
        <color theme="4" tint="-0.24994659260841701"/>
      </left>
      <right/>
      <top style="thin">
        <color indexed="64"/>
      </top>
      <bottom style="medium">
        <color rgb="FF2E74B5"/>
      </bottom>
      <diagonal/>
    </border>
    <border>
      <left/>
      <right style="medium">
        <color rgb="FF2E74B5"/>
      </right>
      <top style="thin">
        <color indexed="64"/>
      </top>
      <bottom style="medium">
        <color rgb="FF2E74B5"/>
      </bottom>
      <diagonal/>
    </border>
    <border>
      <left style="medium">
        <color indexed="64"/>
      </left>
      <right style="medium">
        <color indexed="64"/>
      </right>
      <top style="medium">
        <color indexed="64"/>
      </top>
      <bottom style="medium">
        <color rgb="FF2E74B5"/>
      </bottom>
      <diagonal/>
    </border>
    <border>
      <left style="medium">
        <color indexed="64"/>
      </left>
      <right style="medium">
        <color indexed="64"/>
      </right>
      <top/>
      <bottom style="medium">
        <color rgb="FF2E74B5"/>
      </bottom>
      <diagonal/>
    </border>
    <border>
      <left style="medium">
        <color indexed="64"/>
      </left>
      <right style="medium">
        <color indexed="64"/>
      </right>
      <top/>
      <bottom style="medium">
        <color indexed="64"/>
      </bottom>
      <diagonal/>
    </border>
    <border>
      <left style="medium">
        <color rgb="FF458DCF"/>
      </left>
      <right style="medium">
        <color rgb="FF458DCF"/>
      </right>
      <top style="medium">
        <color rgb="FF458DCF"/>
      </top>
      <bottom style="medium">
        <color rgb="FF458DCF"/>
      </bottom>
      <diagonal/>
    </border>
    <border>
      <left style="medium">
        <color rgb="FF2E74B5"/>
      </left>
      <right/>
      <top style="medium">
        <color rgb="FF2E74B5"/>
      </top>
      <bottom style="medium">
        <color rgb="FF0070C0"/>
      </bottom>
      <diagonal/>
    </border>
    <border>
      <left/>
      <right/>
      <top style="medium">
        <color rgb="FF2E74B5"/>
      </top>
      <bottom style="medium">
        <color rgb="FF0070C0"/>
      </bottom>
      <diagonal/>
    </border>
    <border>
      <left/>
      <right style="medium">
        <color rgb="FF2E74B5"/>
      </right>
      <top style="medium">
        <color rgb="FF2E74B5"/>
      </top>
      <bottom style="medium">
        <color rgb="FF0070C0"/>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E74B5"/>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rgb="FF0070C0"/>
      </left>
      <right style="medium">
        <color rgb="FF2E74B5"/>
      </right>
      <top/>
      <bottom/>
      <diagonal/>
    </border>
    <border>
      <left style="medium">
        <color rgb="FF2E74B5"/>
      </left>
      <right style="medium">
        <color rgb="FF458DCF"/>
      </right>
      <top style="medium">
        <color rgb="FF2E74B5"/>
      </top>
      <bottom style="medium">
        <color rgb="FF458DCF"/>
      </bottom>
      <diagonal/>
    </border>
    <border>
      <left style="medium">
        <color rgb="FF458DCF"/>
      </left>
      <right style="medium">
        <color rgb="FF2E74B5"/>
      </right>
      <top style="medium">
        <color rgb="FF2E74B5"/>
      </top>
      <bottom style="medium">
        <color indexed="64"/>
      </bottom>
      <diagonal/>
    </border>
    <border>
      <left/>
      <right style="medium">
        <color rgb="FF2E74B5"/>
      </right>
      <top style="medium">
        <color rgb="FF2E74B5"/>
      </top>
      <bottom style="medium">
        <color indexed="64"/>
      </bottom>
      <diagonal/>
    </border>
    <border>
      <left/>
      <right/>
      <top style="medium">
        <color rgb="FF2E74B5"/>
      </top>
      <bottom style="medium">
        <color rgb="FF458DCF"/>
      </bottom>
      <diagonal/>
    </border>
    <border>
      <left style="medium">
        <color rgb="FF458DCF"/>
      </left>
      <right/>
      <top/>
      <bottom style="medium">
        <color rgb="FF458DCF"/>
      </bottom>
      <diagonal/>
    </border>
    <border>
      <left/>
      <right/>
      <top/>
      <bottom style="medium">
        <color rgb="FF458DCF"/>
      </bottom>
      <diagonal/>
    </border>
    <border>
      <left/>
      <right style="medium">
        <color rgb="FF458DCF"/>
      </right>
      <top/>
      <bottom style="medium">
        <color rgb="FF458DCF"/>
      </bottom>
      <diagonal/>
    </border>
    <border>
      <left/>
      <right style="medium">
        <color rgb="FF0070C0"/>
      </right>
      <top/>
      <bottom style="medium">
        <color rgb="FF2E74B5"/>
      </bottom>
      <diagonal/>
    </border>
    <border>
      <left style="medium">
        <color rgb="FF0070C0"/>
      </left>
      <right style="medium">
        <color rgb="FF0070C0"/>
      </right>
      <top style="medium">
        <color rgb="FF2E74B5"/>
      </top>
      <bottom style="medium">
        <color rgb="FF0070C0"/>
      </bottom>
      <diagonal/>
    </border>
    <border>
      <left/>
      <right style="medium">
        <color rgb="FF0070C0"/>
      </right>
      <top style="medium">
        <color rgb="FF2E74B5"/>
      </top>
      <bottom style="medium">
        <color rgb="FF0070C0"/>
      </bottom>
      <diagonal/>
    </border>
    <border>
      <left style="medium">
        <color rgb="FF0070C0"/>
      </left>
      <right style="medium">
        <color rgb="FF0070C0"/>
      </right>
      <top/>
      <bottom style="medium">
        <color rgb="FF0070C0"/>
      </bottom>
      <diagonal/>
    </border>
    <border>
      <left/>
      <right style="thin">
        <color indexed="64"/>
      </right>
      <top/>
      <bottom style="medium">
        <color rgb="FF0070C0"/>
      </bottom>
      <diagonal/>
    </border>
    <border>
      <left/>
      <right style="medium">
        <color rgb="FF0070C0"/>
      </right>
      <top style="medium">
        <color rgb="FF2E74B5"/>
      </top>
      <bottom style="thin">
        <color rgb="FF0070C0"/>
      </bottom>
      <diagonal/>
    </border>
    <border>
      <left/>
      <right style="medium">
        <color rgb="FF0070C0"/>
      </right>
      <top style="medium">
        <color rgb="FF2E74B5"/>
      </top>
      <bottom style="medium">
        <color rgb="FF2E74B5"/>
      </bottom>
      <diagonal/>
    </border>
    <border>
      <left/>
      <right style="medium">
        <color rgb="FF0070C0"/>
      </right>
      <top style="medium">
        <color rgb="FF2E74B5"/>
      </top>
      <bottom/>
      <diagonal/>
    </border>
    <border>
      <left/>
      <right style="medium">
        <color rgb="FF458DCF"/>
      </right>
      <top style="medium">
        <color rgb="FF2E74B5"/>
      </top>
      <bottom/>
      <diagonal/>
    </border>
    <border>
      <left/>
      <right style="medium">
        <color rgb="FF458DCF"/>
      </right>
      <top style="medium">
        <color rgb="FF458DCF"/>
      </top>
      <bottom style="medium">
        <color rgb="FF458DCF"/>
      </bottom>
      <diagonal/>
    </border>
    <border>
      <left style="medium">
        <color rgb="FF2E74B5"/>
      </left>
      <right style="medium">
        <color rgb="FF2E74B5"/>
      </right>
      <top style="medium">
        <color rgb="FF2E74B5"/>
      </top>
      <bottom style="medium">
        <color indexed="64"/>
      </bottom>
      <diagonal/>
    </border>
    <border>
      <left/>
      <right style="thin">
        <color indexed="64"/>
      </right>
      <top style="medium">
        <color rgb="FF2E74B5"/>
      </top>
      <bottom style="medium">
        <color rgb="FF2E74B5"/>
      </bottom>
      <diagonal/>
    </border>
    <border>
      <left style="medium">
        <color rgb="FF2E74B5"/>
      </left>
      <right/>
      <top style="medium">
        <color rgb="FF2E74B5"/>
      </top>
      <bottom style="thin">
        <color indexed="64"/>
      </bottom>
      <diagonal/>
    </border>
    <border>
      <left/>
      <right/>
      <top style="medium">
        <color rgb="FF2E74B5"/>
      </top>
      <bottom style="thin">
        <color indexed="64"/>
      </bottom>
      <diagonal/>
    </border>
    <border>
      <left/>
      <right style="thin">
        <color indexed="64"/>
      </right>
      <top style="medium">
        <color rgb="FF2E74B5"/>
      </top>
      <bottom style="thin">
        <color indexed="64"/>
      </bottom>
      <diagonal/>
    </border>
    <border>
      <left style="medium">
        <color rgb="FF2E74B5"/>
      </left>
      <right/>
      <top style="thin">
        <color indexed="64"/>
      </top>
      <bottom style="medium">
        <color rgb="FF2E74B5"/>
      </bottom>
      <diagonal/>
    </border>
    <border>
      <left/>
      <right/>
      <top style="thin">
        <color indexed="64"/>
      </top>
      <bottom style="medium">
        <color rgb="FF2E74B5"/>
      </bottom>
      <diagonal/>
    </border>
    <border>
      <left/>
      <right style="thin">
        <color indexed="64"/>
      </right>
      <top style="thin">
        <color indexed="64"/>
      </top>
      <bottom style="medium">
        <color rgb="FF2E74B5"/>
      </bottom>
      <diagonal/>
    </border>
    <border>
      <left/>
      <right style="thin">
        <color indexed="64"/>
      </right>
      <top/>
      <bottom style="medium">
        <color rgb="FF2E74B5"/>
      </bottom>
      <diagonal/>
    </border>
    <border>
      <left style="medium">
        <color rgb="FF458DCF"/>
      </left>
      <right/>
      <top style="medium">
        <color rgb="FF458DCF"/>
      </top>
      <bottom style="medium">
        <color rgb="FF458DCF"/>
      </bottom>
      <diagonal/>
    </border>
    <border>
      <left/>
      <right/>
      <top style="medium">
        <color rgb="FF458DCF"/>
      </top>
      <bottom style="medium">
        <color rgb="FF458DC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cellStyleXfs>
  <cellXfs count="962">
    <xf numFmtId="0" fontId="0" fillId="0" borderId="0" xfId="0"/>
    <xf numFmtId="0" fontId="0" fillId="0" borderId="0" xfId="0" applyFill="1"/>
    <xf numFmtId="0" fontId="3" fillId="0" borderId="0" xfId="0" applyFont="1" applyFill="1" applyAlignment="1">
      <alignment horizontal="center"/>
    </xf>
    <xf numFmtId="0" fontId="5"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10" fillId="0" borderId="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4" xfId="0" applyFont="1" applyFill="1" applyBorder="1" applyAlignment="1">
      <alignment horizontal="left" vertical="center" wrapText="1"/>
    </xf>
    <xf numFmtId="9" fontId="9" fillId="0" borderId="12" xfId="0" applyNumberFormat="1" applyFont="1" applyFill="1" applyBorder="1" applyAlignment="1">
      <alignment horizontal="center" vertical="center"/>
    </xf>
    <xf numFmtId="0" fontId="11" fillId="0" borderId="14" xfId="0" applyFont="1" applyFill="1" applyBorder="1" applyAlignment="1">
      <alignment horizontal="left" vertical="center" wrapText="1"/>
    </xf>
    <xf numFmtId="49" fontId="9" fillId="0" borderId="12" xfId="0" applyNumberFormat="1" applyFont="1" applyFill="1" applyBorder="1" applyAlignment="1">
      <alignment horizontal="center" vertical="center"/>
    </xf>
    <xf numFmtId="1" fontId="9" fillId="0" borderId="12" xfId="0" applyNumberFormat="1" applyFont="1" applyFill="1" applyBorder="1" applyAlignment="1">
      <alignment horizontal="center" vertical="center"/>
    </xf>
    <xf numFmtId="0" fontId="12" fillId="0" borderId="14" xfId="0" applyFont="1" applyFill="1" applyBorder="1" applyAlignment="1">
      <alignment vertical="center" wrapText="1"/>
    </xf>
    <xf numFmtId="0" fontId="9" fillId="0" borderId="14" xfId="0" applyFont="1" applyFill="1" applyBorder="1" applyAlignment="1">
      <alignment vertical="center" wrapText="1"/>
    </xf>
    <xf numFmtId="9" fontId="9" fillId="0" borderId="12" xfId="2" applyFont="1" applyFill="1" applyBorder="1" applyAlignment="1">
      <alignment horizontal="center" vertical="center"/>
    </xf>
    <xf numFmtId="9" fontId="11" fillId="0" borderId="12" xfId="2" applyFont="1" applyFill="1" applyBorder="1" applyAlignment="1">
      <alignment horizontal="center" vertical="center"/>
    </xf>
    <xf numFmtId="9" fontId="11" fillId="0" borderId="12" xfId="0" applyNumberFormat="1" applyFont="1" applyFill="1" applyBorder="1" applyAlignment="1">
      <alignment horizontal="center" vertical="center"/>
    </xf>
    <xf numFmtId="0" fontId="13" fillId="0" borderId="14" xfId="0" applyFont="1" applyFill="1" applyBorder="1" applyAlignment="1">
      <alignment horizontal="left" vertical="center" wrapText="1"/>
    </xf>
    <xf numFmtId="0" fontId="10" fillId="0" borderId="12" xfId="0" applyFont="1" applyFill="1" applyBorder="1" applyAlignment="1">
      <alignment horizontal="center" vertical="center" wrapText="1"/>
    </xf>
    <xf numFmtId="3" fontId="9" fillId="0" borderId="14" xfId="0" applyNumberFormat="1" applyFont="1" applyFill="1" applyBorder="1" applyAlignment="1">
      <alignment horizontal="center" vertical="center" wrapText="1"/>
    </xf>
    <xf numFmtId="0" fontId="9" fillId="0" borderId="14" xfId="0" applyFont="1" applyFill="1" applyBorder="1" applyAlignment="1">
      <alignment horizontal="center" vertical="center" wrapText="1"/>
    </xf>
    <xf numFmtId="165" fontId="9" fillId="0" borderId="12" xfId="0" applyNumberFormat="1" applyFont="1" applyFill="1" applyBorder="1" applyAlignment="1">
      <alignment horizontal="center" vertical="center"/>
    </xf>
    <xf numFmtId="166" fontId="1" fillId="0" borderId="0" xfId="1" applyNumberFormat="1" applyFont="1" applyFill="1"/>
    <xf numFmtId="167" fontId="0" fillId="0" borderId="0" xfId="0" applyNumberFormat="1" applyFill="1"/>
    <xf numFmtId="0" fontId="8" fillId="0" borderId="14" xfId="0" applyFont="1" applyFill="1" applyBorder="1" applyAlignment="1">
      <alignment horizontal="left" vertical="center" wrapText="1" indent="1"/>
    </xf>
    <xf numFmtId="168" fontId="11" fillId="0" borderId="12" xfId="0" applyNumberFormat="1" applyFont="1" applyFill="1" applyBorder="1" applyAlignment="1">
      <alignment horizontal="center" vertical="center"/>
    </xf>
    <xf numFmtId="168" fontId="0" fillId="0" borderId="0" xfId="0" applyNumberFormat="1" applyFill="1"/>
    <xf numFmtId="0" fontId="16" fillId="0" borderId="14" xfId="0" applyFont="1" applyFill="1" applyBorder="1" applyAlignment="1">
      <alignment horizontal="left" vertical="center" wrapText="1" indent="1"/>
    </xf>
    <xf numFmtId="168" fontId="17" fillId="0" borderId="12" xfId="0" applyNumberFormat="1" applyFont="1" applyFill="1" applyBorder="1" applyAlignment="1">
      <alignment horizontal="center" vertical="center"/>
    </xf>
    <xf numFmtId="3" fontId="18" fillId="0" borderId="12" xfId="0" applyNumberFormat="1" applyFont="1" applyFill="1" applyBorder="1" applyAlignment="1">
      <alignment horizontal="center" vertical="center"/>
    </xf>
    <xf numFmtId="3" fontId="11" fillId="0" borderId="12" xfId="0" applyNumberFormat="1" applyFont="1" applyFill="1" applyBorder="1" applyAlignment="1">
      <alignment horizontal="center" vertical="center"/>
    </xf>
    <xf numFmtId="3" fontId="9" fillId="0" borderId="12" xfId="0" applyNumberFormat="1" applyFont="1" applyFill="1" applyBorder="1" applyAlignment="1">
      <alignment horizontal="center" vertical="center"/>
    </xf>
    <xf numFmtId="3" fontId="9" fillId="2" borderId="12" xfId="0" applyNumberFormat="1" applyFont="1" applyFill="1" applyBorder="1" applyAlignment="1">
      <alignment horizontal="center" vertical="center"/>
    </xf>
    <xf numFmtId="3" fontId="18" fillId="2" borderId="12" xfId="0" applyNumberFormat="1" applyFont="1" applyFill="1" applyBorder="1" applyAlignment="1">
      <alignment horizontal="center" vertical="center"/>
    </xf>
    <xf numFmtId="1" fontId="18" fillId="0" borderId="12" xfId="2" applyNumberFormat="1" applyFont="1" applyFill="1" applyBorder="1" applyAlignment="1">
      <alignment horizontal="center" vertical="center"/>
    </xf>
    <xf numFmtId="165" fontId="9" fillId="0" borderId="12" xfId="2" applyNumberFormat="1" applyFont="1" applyFill="1" applyBorder="1" applyAlignment="1">
      <alignment horizontal="center" vertical="center"/>
    </xf>
    <xf numFmtId="0" fontId="19" fillId="0" borderId="15" xfId="0" applyFont="1" applyFill="1" applyBorder="1" applyAlignment="1">
      <alignment horizontal="left" vertical="center" wrapText="1" indent="1"/>
    </xf>
    <xf numFmtId="0" fontId="20" fillId="0" borderId="16" xfId="0" applyFont="1" applyFill="1" applyBorder="1" applyAlignment="1">
      <alignment vertical="center" wrapText="1"/>
    </xf>
    <xf numFmtId="3" fontId="10" fillId="0" borderId="12" xfId="0" applyNumberFormat="1" applyFont="1" applyFill="1" applyBorder="1" applyAlignment="1">
      <alignment horizontal="center" vertical="center"/>
    </xf>
    <xf numFmtId="165" fontId="18" fillId="0" borderId="12" xfId="0" applyNumberFormat="1" applyFont="1" applyFill="1" applyBorder="1" applyAlignment="1">
      <alignment horizontal="center" vertical="center"/>
    </xf>
    <xf numFmtId="0" fontId="16" fillId="0" borderId="15" xfId="0" applyFont="1" applyFill="1" applyBorder="1" applyAlignment="1">
      <alignment horizontal="left" vertical="center" wrapText="1" indent="1"/>
    </xf>
    <xf numFmtId="0" fontId="20" fillId="0" borderId="16" xfId="0" applyFont="1" applyFill="1" applyBorder="1" applyAlignment="1">
      <alignment horizontal="left" vertical="center" wrapText="1" indent="1"/>
    </xf>
    <xf numFmtId="0" fontId="20" fillId="0" borderId="14" xfId="0" applyFont="1" applyFill="1" applyBorder="1" applyAlignment="1">
      <alignment vertical="center" wrapText="1"/>
    </xf>
    <xf numFmtId="169" fontId="9" fillId="0" borderId="14" xfId="0" applyNumberFormat="1" applyFont="1" applyFill="1" applyBorder="1" applyAlignment="1">
      <alignment horizontal="center" vertical="center" wrapText="1"/>
    </xf>
    <xf numFmtId="0" fontId="22" fillId="0" borderId="14" xfId="0" applyFont="1" applyFill="1" applyBorder="1" applyAlignment="1">
      <alignment horizontal="left" vertical="center" wrapText="1"/>
    </xf>
    <xf numFmtId="9" fontId="13" fillId="0" borderId="1" xfId="0" applyNumberFormat="1" applyFont="1" applyFill="1" applyBorder="1" applyAlignment="1">
      <alignment horizontal="center" vertical="center" wrapText="1"/>
    </xf>
    <xf numFmtId="0" fontId="13" fillId="0" borderId="14" xfId="0" applyFont="1" applyFill="1" applyBorder="1" applyAlignment="1">
      <alignment horizontal="left" vertical="center"/>
    </xf>
    <xf numFmtId="0" fontId="19" fillId="0" borderId="16" xfId="0" applyFont="1" applyFill="1" applyBorder="1" applyAlignment="1">
      <alignment horizontal="left" vertical="center" wrapText="1" indent="1"/>
    </xf>
    <xf numFmtId="0" fontId="9" fillId="0" borderId="1" xfId="0" applyFont="1" applyFill="1" applyBorder="1" applyAlignment="1">
      <alignment vertical="center" wrapText="1"/>
    </xf>
    <xf numFmtId="0" fontId="13" fillId="0" borderId="1" xfId="0" applyFont="1" applyFill="1" applyBorder="1" applyAlignment="1">
      <alignment horizontal="left" vertical="center" wrapText="1"/>
    </xf>
    <xf numFmtId="0" fontId="13" fillId="0" borderId="16" xfId="0" applyFont="1" applyFill="1" applyBorder="1" applyAlignment="1">
      <alignment horizontal="left" vertical="center" wrapText="1"/>
    </xf>
    <xf numFmtId="0" fontId="9" fillId="0" borderId="4" xfId="0" applyFont="1" applyFill="1" applyBorder="1" applyAlignment="1">
      <alignment vertical="center" wrapText="1"/>
    </xf>
    <xf numFmtId="0" fontId="9" fillId="0" borderId="2" xfId="0" applyFont="1" applyFill="1" applyBorder="1" applyAlignment="1">
      <alignment vertical="center" wrapText="1"/>
    </xf>
    <xf numFmtId="9" fontId="9" fillId="0" borderId="14" xfId="2" applyFont="1" applyFill="1" applyBorder="1" applyAlignment="1">
      <alignment horizontal="center" vertical="center" wrapText="1"/>
    </xf>
    <xf numFmtId="9" fontId="24" fillId="0" borderId="12" xfId="2" applyFont="1" applyFill="1" applyBorder="1" applyAlignment="1">
      <alignment horizontal="center" vertical="center"/>
    </xf>
    <xf numFmtId="0" fontId="9" fillId="0" borderId="3" xfId="0" applyFont="1" applyFill="1" applyBorder="1" applyAlignment="1">
      <alignment vertical="center"/>
    </xf>
    <xf numFmtId="0" fontId="9" fillId="0" borderId="4" xfId="0" applyFont="1" applyFill="1" applyBorder="1" applyAlignment="1">
      <alignment vertical="center"/>
    </xf>
    <xf numFmtId="0" fontId="12" fillId="0" borderId="16" xfId="0" applyFont="1" applyFill="1" applyBorder="1" applyAlignment="1">
      <alignment vertical="center" wrapText="1"/>
    </xf>
    <xf numFmtId="49" fontId="9" fillId="0" borderId="12" xfId="2" applyNumberFormat="1" applyFont="1" applyFill="1" applyBorder="1" applyAlignment="1">
      <alignment horizontal="center" vertical="center"/>
    </xf>
    <xf numFmtId="168" fontId="17" fillId="0" borderId="12" xfId="2" applyNumberFormat="1" applyFont="1" applyFill="1" applyBorder="1" applyAlignment="1">
      <alignment horizontal="center" vertical="center"/>
    </xf>
    <xf numFmtId="0" fontId="8" fillId="0" borderId="1" xfId="0" applyFont="1" applyFill="1" applyBorder="1" applyAlignment="1">
      <alignment horizontal="left" vertical="center" wrapText="1" indent="1"/>
    </xf>
    <xf numFmtId="0" fontId="19" fillId="0" borderId="1" xfId="0" applyFont="1" applyFill="1" applyBorder="1" applyAlignment="1">
      <alignment horizontal="left" vertical="center" wrapText="1" indent="1"/>
    </xf>
    <xf numFmtId="0" fontId="19" fillId="0" borderId="13" xfId="0" applyFont="1" applyFill="1" applyBorder="1" applyAlignment="1">
      <alignment horizontal="left" vertical="center" wrapText="1" indent="1"/>
    </xf>
    <xf numFmtId="0" fontId="12" fillId="0" borderId="18" xfId="0" applyFont="1" applyFill="1" applyBorder="1" applyAlignment="1">
      <alignment vertical="center" wrapText="1"/>
    </xf>
    <xf numFmtId="3" fontId="10" fillId="0" borderId="0" xfId="0" applyNumberFormat="1" applyFont="1" applyFill="1" applyBorder="1" applyAlignment="1">
      <alignment horizontal="center" vertical="center"/>
    </xf>
    <xf numFmtId="0" fontId="0" fillId="0" borderId="0" xfId="0" applyFill="1" applyBorder="1"/>
    <xf numFmtId="3" fontId="0" fillId="0" borderId="0" xfId="0" applyNumberFormat="1" applyFill="1"/>
    <xf numFmtId="0" fontId="26" fillId="0" borderId="0" xfId="0" applyFont="1" applyFill="1"/>
    <xf numFmtId="3" fontId="25" fillId="0" borderId="12" xfId="0" applyNumberFormat="1" applyFont="1" applyFill="1" applyBorder="1" applyAlignment="1">
      <alignment horizontal="center" vertical="center"/>
    </xf>
    <xf numFmtId="0" fontId="25" fillId="0" borderId="14" xfId="0" applyFont="1" applyFill="1" applyBorder="1" applyAlignment="1">
      <alignment vertical="center" wrapText="1"/>
    </xf>
    <xf numFmtId="165" fontId="28" fillId="0" borderId="12" xfId="0" applyNumberFormat="1" applyFont="1" applyFill="1" applyBorder="1" applyAlignment="1">
      <alignment horizontal="center" vertical="center"/>
    </xf>
    <xf numFmtId="3" fontId="28" fillId="0" borderId="12" xfId="0" applyNumberFormat="1" applyFont="1" applyFill="1" applyBorder="1" applyAlignment="1">
      <alignment horizontal="center" vertical="center"/>
    </xf>
    <xf numFmtId="0" fontId="29" fillId="0" borderId="14" xfId="0" applyFont="1" applyBorder="1" applyAlignment="1">
      <alignment horizontal="left" vertical="center" wrapText="1" indent="1"/>
    </xf>
    <xf numFmtId="3" fontId="27" fillId="0" borderId="12" xfId="0" applyNumberFormat="1" applyFont="1" applyFill="1" applyBorder="1" applyAlignment="1">
      <alignment horizontal="center" vertical="center"/>
    </xf>
    <xf numFmtId="0" fontId="27" fillId="0" borderId="14" xfId="0" applyFont="1" applyFill="1" applyBorder="1" applyAlignment="1">
      <alignment horizontal="left" vertical="center" wrapText="1" indent="1"/>
    </xf>
    <xf numFmtId="3" fontId="11" fillId="0" borderId="0" xfId="0" applyNumberFormat="1" applyFont="1" applyFill="1" applyBorder="1" applyAlignment="1">
      <alignment horizontal="center" vertical="center"/>
    </xf>
    <xf numFmtId="165" fontId="30" fillId="0" borderId="12" xfId="0" applyNumberFormat="1" applyFont="1" applyFill="1" applyBorder="1" applyAlignment="1">
      <alignment horizontal="center" vertical="center"/>
    </xf>
    <xf numFmtId="3" fontId="26" fillId="0" borderId="0" xfId="0" applyNumberFormat="1" applyFont="1" applyFill="1"/>
    <xf numFmtId="3" fontId="0" fillId="0" borderId="0" xfId="0" applyNumberFormat="1"/>
    <xf numFmtId="3" fontId="25" fillId="3" borderId="12" xfId="0" applyNumberFormat="1" applyFont="1" applyFill="1" applyBorder="1" applyAlignment="1">
      <alignment horizontal="center" vertical="center"/>
    </xf>
    <xf numFmtId="0" fontId="30" fillId="0" borderId="15" xfId="0" applyFont="1" applyFill="1" applyBorder="1" applyAlignment="1">
      <alignment horizontal="left" vertical="center" wrapText="1" indent="1"/>
    </xf>
    <xf numFmtId="0" fontId="31" fillId="0" borderId="14" xfId="0" applyFont="1" applyBorder="1" applyAlignment="1">
      <alignment horizontal="left" vertical="center" wrapText="1" indent="1"/>
    </xf>
    <xf numFmtId="0" fontId="25" fillId="0" borderId="12" xfId="0" applyFont="1" applyFill="1" applyBorder="1" applyAlignment="1">
      <alignment horizontal="center" vertical="center" wrapText="1"/>
    </xf>
    <xf numFmtId="0" fontId="25" fillId="0" borderId="9" xfId="0" applyFont="1" applyFill="1" applyBorder="1" applyAlignment="1">
      <alignment horizontal="center" vertical="center" wrapText="1"/>
    </xf>
    <xf numFmtId="165" fontId="27" fillId="0" borderId="12" xfId="0" applyNumberFormat="1" applyFont="1" applyFill="1" applyBorder="1" applyAlignment="1">
      <alignment horizontal="center" vertical="center"/>
    </xf>
    <xf numFmtId="0" fontId="27" fillId="0" borderId="14" xfId="0" applyFont="1" applyFill="1" applyBorder="1" applyAlignment="1">
      <alignment horizontal="center" vertical="center" wrapText="1"/>
    </xf>
    <xf numFmtId="0" fontId="27" fillId="0" borderId="14" xfId="0" applyFont="1" applyFill="1" applyBorder="1" applyAlignment="1">
      <alignment horizontal="left" vertical="center" wrapText="1"/>
    </xf>
    <xf numFmtId="3" fontId="27" fillId="0" borderId="14" xfId="0" applyNumberFormat="1" applyFont="1" applyFill="1" applyBorder="1" applyAlignment="1">
      <alignment horizontal="center" vertical="center" wrapText="1"/>
    </xf>
    <xf numFmtId="0" fontId="32" fillId="4" borderId="1" xfId="0" applyFont="1" applyFill="1" applyBorder="1" applyAlignment="1">
      <alignment vertical="center" wrapText="1"/>
    </xf>
    <xf numFmtId="0" fontId="33" fillId="4" borderId="2" xfId="0" applyFont="1" applyFill="1" applyBorder="1" applyAlignment="1">
      <alignment vertical="center" wrapText="1"/>
    </xf>
    <xf numFmtId="0" fontId="32" fillId="4" borderId="14"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25" fillId="0" borderId="14" xfId="0" applyFont="1" applyFill="1" applyBorder="1" applyAlignment="1">
      <alignment horizontal="left" vertical="center" wrapText="1"/>
    </xf>
    <xf numFmtId="9" fontId="27" fillId="0" borderId="12" xfId="0" applyNumberFormat="1" applyFont="1" applyFill="1" applyBorder="1" applyAlignment="1">
      <alignment horizontal="center" vertical="center"/>
    </xf>
    <xf numFmtId="0" fontId="27" fillId="0" borderId="12"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5" fillId="0" borderId="1" xfId="0" applyFont="1" applyFill="1" applyBorder="1" applyAlignment="1">
      <alignment vertical="center" wrapText="1"/>
    </xf>
    <xf numFmtId="0" fontId="25" fillId="0" borderId="1" xfId="0" applyFont="1" applyFill="1" applyBorder="1" applyAlignment="1">
      <alignment horizontal="left" vertical="center" wrapText="1"/>
    </xf>
    <xf numFmtId="0" fontId="3" fillId="0" borderId="0" xfId="0" applyFont="1" applyAlignment="1">
      <alignment horizontal="center"/>
    </xf>
    <xf numFmtId="0" fontId="5" fillId="2" borderId="1" xfId="0" applyFont="1" applyFill="1" applyBorder="1" applyAlignment="1">
      <alignment horizontal="left" vertical="center" wrapText="1"/>
    </xf>
    <xf numFmtId="0" fontId="5" fillId="4" borderId="1" xfId="0" applyFont="1" applyFill="1" applyBorder="1" applyAlignment="1">
      <alignment vertical="center" wrapText="1"/>
    </xf>
    <xf numFmtId="0" fontId="9" fillId="2" borderId="9"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14" xfId="0" applyFont="1" applyFill="1" applyBorder="1" applyAlignment="1">
      <alignment vertical="center" wrapText="1"/>
    </xf>
    <xf numFmtId="9" fontId="9" fillId="6" borderId="12" xfId="0" applyNumberFormat="1" applyFont="1" applyFill="1" applyBorder="1" applyAlignment="1">
      <alignment horizontal="center" vertical="center"/>
    </xf>
    <xf numFmtId="0" fontId="12" fillId="4" borderId="14" xfId="0" applyFont="1" applyFill="1" applyBorder="1" applyAlignment="1">
      <alignment vertical="center" wrapText="1"/>
    </xf>
    <xf numFmtId="4" fontId="0" fillId="0" borderId="0" xfId="0" applyNumberFormat="1" applyFill="1"/>
    <xf numFmtId="4" fontId="0" fillId="0" borderId="0" xfId="0" applyNumberFormat="1"/>
    <xf numFmtId="0" fontId="9" fillId="6" borderId="14" xfId="0" applyFont="1" applyFill="1" applyBorder="1" applyAlignment="1">
      <alignment vertical="center" wrapText="1"/>
    </xf>
    <xf numFmtId="9" fontId="11" fillId="6" borderId="9" xfId="2" applyFont="1" applyFill="1" applyBorder="1" applyAlignment="1">
      <alignment horizontal="center" vertical="center"/>
    </xf>
    <xf numFmtId="9" fontId="11" fillId="6" borderId="12" xfId="0" applyNumberFormat="1" applyFont="1" applyFill="1" applyBorder="1" applyAlignment="1">
      <alignment horizontal="center" vertical="center"/>
    </xf>
    <xf numFmtId="0" fontId="4" fillId="0" borderId="0" xfId="0" applyFont="1" applyFill="1"/>
    <xf numFmtId="16" fontId="0" fillId="0" borderId="0" xfId="0" applyNumberFormat="1" applyFill="1"/>
    <xf numFmtId="0" fontId="13" fillId="4" borderId="14" xfId="0" applyFont="1" applyFill="1" applyBorder="1" applyAlignment="1">
      <alignment horizontal="left" vertical="center" wrapText="1"/>
    </xf>
    <xf numFmtId="0" fontId="9" fillId="2" borderId="14" xfId="0" applyFont="1" applyFill="1" applyBorder="1" applyAlignment="1">
      <alignment horizontal="left" vertical="center" wrapText="1"/>
    </xf>
    <xf numFmtId="16" fontId="0" fillId="0" borderId="0" xfId="0" applyNumberFormat="1"/>
    <xf numFmtId="0" fontId="10" fillId="2" borderId="9" xfId="0" applyFont="1" applyFill="1" applyBorder="1" applyAlignment="1">
      <alignment horizontal="center" vertical="center" wrapText="1"/>
    </xf>
    <xf numFmtId="0" fontId="10" fillId="2" borderId="12" xfId="0" applyFont="1" applyFill="1" applyBorder="1" applyAlignment="1">
      <alignment horizontal="center" vertical="center" wrapText="1"/>
    </xf>
    <xf numFmtId="3" fontId="9" fillId="2" borderId="14" xfId="0" applyNumberFormat="1" applyFont="1" applyFill="1" applyBorder="1" applyAlignment="1">
      <alignment horizontal="center" vertical="center" wrapText="1"/>
    </xf>
    <xf numFmtId="0" fontId="9" fillId="2" borderId="14" xfId="0" applyFont="1" applyFill="1" applyBorder="1" applyAlignment="1">
      <alignment horizontal="center" vertical="center" wrapText="1"/>
    </xf>
    <xf numFmtId="165" fontId="9" fillId="2" borderId="12" xfId="0" applyNumberFormat="1" applyFont="1" applyFill="1" applyBorder="1" applyAlignment="1">
      <alignment horizontal="center" vertical="center"/>
    </xf>
    <xf numFmtId="0" fontId="8" fillId="0" borderId="14" xfId="0" applyFont="1" applyBorder="1" applyAlignment="1">
      <alignment horizontal="left" vertical="center" wrapText="1" indent="1"/>
    </xf>
    <xf numFmtId="3" fontId="9" fillId="0" borderId="12" xfId="0" applyNumberFormat="1" applyFont="1" applyBorder="1" applyAlignment="1">
      <alignment horizontal="center" vertical="center"/>
    </xf>
    <xf numFmtId="0" fontId="16" fillId="0" borderId="14" xfId="0" applyFont="1" applyBorder="1" applyAlignment="1">
      <alignment horizontal="left" vertical="center" wrapText="1" indent="1"/>
    </xf>
    <xf numFmtId="1" fontId="9" fillId="0" borderId="12" xfId="0" applyNumberFormat="1" applyFont="1" applyBorder="1" applyAlignment="1">
      <alignment horizontal="center" vertical="center"/>
    </xf>
    <xf numFmtId="1" fontId="9" fillId="0" borderId="12" xfId="2" applyNumberFormat="1" applyFont="1" applyBorder="1" applyAlignment="1">
      <alignment horizontal="center" vertical="center"/>
    </xf>
    <xf numFmtId="2" fontId="9" fillId="0" borderId="12" xfId="0" applyNumberFormat="1" applyFont="1" applyBorder="1" applyAlignment="1">
      <alignment horizontal="center" vertical="center"/>
    </xf>
    <xf numFmtId="1" fontId="0" fillId="0" borderId="0" xfId="0" applyNumberFormat="1"/>
    <xf numFmtId="3" fontId="36" fillId="0" borderId="12" xfId="0" applyNumberFormat="1" applyFont="1" applyBorder="1" applyAlignment="1">
      <alignment horizontal="center" vertical="center"/>
    </xf>
    <xf numFmtId="3" fontId="18" fillId="0" borderId="12" xfId="0" applyNumberFormat="1" applyFont="1" applyBorder="1" applyAlignment="1">
      <alignment horizontal="center" vertical="center"/>
    </xf>
    <xf numFmtId="0" fontId="37" fillId="0" borderId="0" xfId="0" applyFont="1" applyAlignment="1">
      <alignment wrapText="1"/>
    </xf>
    <xf numFmtId="0" fontId="19" fillId="0" borderId="15" xfId="0" applyFont="1" applyBorder="1" applyAlignment="1">
      <alignment horizontal="left" vertical="center" wrapText="1" indent="1"/>
    </xf>
    <xf numFmtId="0" fontId="20" fillId="5" borderId="14" xfId="0" applyFont="1" applyFill="1" applyBorder="1" applyAlignment="1">
      <alignment vertical="center" wrapText="1"/>
    </xf>
    <xf numFmtId="3" fontId="10" fillId="5" borderId="12" xfId="0" applyNumberFormat="1" applyFont="1" applyFill="1" applyBorder="1" applyAlignment="1">
      <alignment horizontal="center" vertical="center"/>
    </xf>
    <xf numFmtId="0" fontId="22" fillId="4" borderId="14" xfId="0" applyFont="1" applyFill="1" applyBorder="1" applyAlignment="1">
      <alignment horizontal="left" vertical="center" wrapText="1"/>
    </xf>
    <xf numFmtId="9" fontId="13" fillId="4" borderId="1" xfId="0" applyNumberFormat="1" applyFont="1" applyFill="1" applyBorder="1" applyAlignment="1">
      <alignment horizontal="center" vertical="center" wrapText="1"/>
    </xf>
    <xf numFmtId="0" fontId="38" fillId="0" borderId="0" xfId="0" applyFont="1" applyFill="1" applyBorder="1" applyAlignment="1">
      <alignment vertical="top" wrapText="1"/>
    </xf>
    <xf numFmtId="0" fontId="13" fillId="4" borderId="14" xfId="0" applyFont="1" applyFill="1" applyBorder="1" applyAlignment="1">
      <alignment horizontal="left" vertical="center"/>
    </xf>
    <xf numFmtId="0" fontId="19" fillId="0" borderId="21" xfId="0" applyFont="1" applyBorder="1" applyAlignment="1">
      <alignment horizontal="left" vertical="center" wrapText="1" indent="1"/>
    </xf>
    <xf numFmtId="0" fontId="10" fillId="4" borderId="2" xfId="0" applyFont="1" applyFill="1" applyBorder="1" applyAlignment="1">
      <alignment vertical="center" wrapText="1"/>
    </xf>
    <xf numFmtId="0" fontId="13" fillId="4" borderId="1" xfId="0" applyFont="1" applyFill="1" applyBorder="1" applyAlignment="1">
      <alignment vertical="center" wrapText="1"/>
    </xf>
    <xf numFmtId="0" fontId="9" fillId="4" borderId="3" xfId="0" applyFont="1" applyFill="1" applyBorder="1" applyAlignment="1">
      <alignment horizontal="center" vertical="center"/>
    </xf>
    <xf numFmtId="0" fontId="9" fillId="4" borderId="4" xfId="0" applyFont="1" applyFill="1" applyBorder="1" applyAlignment="1">
      <alignment vertical="center"/>
    </xf>
    <xf numFmtId="0" fontId="9" fillId="4" borderId="14" xfId="0" applyFont="1" applyFill="1" applyBorder="1" applyAlignment="1">
      <alignment horizontal="left" vertical="center" wrapText="1"/>
    </xf>
    <xf numFmtId="0" fontId="20" fillId="3" borderId="22" xfId="0" applyFont="1" applyFill="1" applyBorder="1" applyAlignment="1">
      <alignment vertical="center" wrapText="1"/>
    </xf>
    <xf numFmtId="3" fontId="10" fillId="3" borderId="12" xfId="0" applyNumberFormat="1" applyFont="1" applyFill="1" applyBorder="1" applyAlignment="1">
      <alignment horizontal="center" vertical="center"/>
    </xf>
    <xf numFmtId="3" fontId="10" fillId="4" borderId="12" xfId="0" applyNumberFormat="1" applyFont="1" applyFill="1" applyBorder="1" applyAlignment="1">
      <alignment horizontal="center" vertical="center"/>
    </xf>
    <xf numFmtId="3" fontId="10" fillId="0" borderId="12" xfId="0" applyNumberFormat="1" applyFont="1" applyBorder="1" applyAlignment="1">
      <alignment horizontal="center" vertical="center"/>
    </xf>
    <xf numFmtId="9" fontId="9" fillId="2" borderId="12" xfId="0" applyNumberFormat="1" applyFont="1" applyFill="1" applyBorder="1" applyAlignment="1">
      <alignment horizontal="center" vertical="center"/>
    </xf>
    <xf numFmtId="3" fontId="9" fillId="6" borderId="12" xfId="2" applyNumberFormat="1" applyFont="1" applyFill="1" applyBorder="1" applyAlignment="1">
      <alignment horizontal="center" vertical="center"/>
    </xf>
    <xf numFmtId="0" fontId="4" fillId="0" borderId="0" xfId="0" applyFont="1"/>
    <xf numFmtId="165" fontId="18" fillId="0" borderId="12" xfId="0" applyNumberFormat="1" applyFont="1" applyBorder="1" applyAlignment="1">
      <alignment horizontal="center" vertical="center"/>
    </xf>
    <xf numFmtId="9" fontId="9" fillId="0" borderId="12" xfId="2" applyFont="1" applyBorder="1" applyAlignment="1">
      <alignment horizontal="center" vertical="center"/>
    </xf>
    <xf numFmtId="165" fontId="0" fillId="0" borderId="0" xfId="2" applyNumberFormat="1" applyFont="1"/>
    <xf numFmtId="165" fontId="9" fillId="0" borderId="12" xfId="2" applyNumberFormat="1" applyFont="1" applyBorder="1" applyAlignment="1">
      <alignment horizontal="center" vertical="center"/>
    </xf>
    <xf numFmtId="0" fontId="13" fillId="4" borderId="14" xfId="0" applyFont="1" applyFill="1" applyBorder="1" applyAlignment="1">
      <alignment vertical="center" wrapText="1"/>
    </xf>
    <xf numFmtId="0" fontId="20" fillId="0" borderId="15" xfId="0" applyFont="1" applyBorder="1" applyAlignment="1">
      <alignment horizontal="left" vertical="center" wrapText="1" indent="1"/>
    </xf>
    <xf numFmtId="0" fontId="13" fillId="4" borderId="1" xfId="0" applyFont="1" applyFill="1" applyBorder="1" applyAlignment="1">
      <alignment horizontal="left" vertical="center" wrapText="1"/>
    </xf>
    <xf numFmtId="0" fontId="9" fillId="4" borderId="2" xfId="0" applyFont="1" applyFill="1" applyBorder="1" applyAlignment="1">
      <alignment vertical="center" wrapText="1"/>
    </xf>
    <xf numFmtId="0" fontId="9" fillId="4" borderId="3" xfId="0" applyFont="1" applyFill="1" applyBorder="1" applyAlignment="1">
      <alignment vertical="center"/>
    </xf>
    <xf numFmtId="0" fontId="19" fillId="0" borderId="29" xfId="0" applyFont="1" applyBorder="1" applyAlignment="1">
      <alignment horizontal="left" vertical="center" wrapText="1" indent="1"/>
    </xf>
    <xf numFmtId="0" fontId="10" fillId="4" borderId="2" xfId="0" applyFont="1" applyFill="1" applyBorder="1" applyAlignment="1">
      <alignment vertical="center"/>
    </xf>
    <xf numFmtId="0" fontId="42" fillId="0" borderId="0" xfId="0" applyFont="1" applyAlignment="1">
      <alignment horizontal="center" wrapText="1"/>
    </xf>
    <xf numFmtId="0" fontId="10" fillId="2" borderId="14" xfId="0" applyFont="1" applyFill="1" applyBorder="1" applyAlignment="1">
      <alignment horizontal="center" vertical="center" wrapText="1"/>
    </xf>
    <xf numFmtId="3" fontId="10" fillId="2" borderId="14" xfId="0" applyNumberFormat="1" applyFont="1" applyFill="1" applyBorder="1" applyAlignment="1">
      <alignment horizontal="center" vertical="center" wrapText="1"/>
    </xf>
    <xf numFmtId="0" fontId="42" fillId="0" borderId="0" xfId="0" applyFont="1"/>
    <xf numFmtId="0" fontId="9" fillId="4" borderId="2" xfId="0" applyFont="1" applyFill="1" applyBorder="1" applyAlignment="1">
      <alignment vertical="center"/>
    </xf>
    <xf numFmtId="0" fontId="10" fillId="4" borderId="3" xfId="0" applyFont="1" applyFill="1" applyBorder="1" applyAlignment="1">
      <alignment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4" borderId="1" xfId="0" applyFont="1" applyFill="1" applyBorder="1" applyAlignment="1">
      <alignment vertical="center" wrapText="1"/>
    </xf>
    <xf numFmtId="0" fontId="9" fillId="6" borderId="30" xfId="0" applyFont="1" applyFill="1" applyBorder="1" applyAlignment="1">
      <alignment vertical="center" wrapText="1"/>
    </xf>
    <xf numFmtId="3" fontId="11" fillId="6" borderId="31" xfId="2" applyNumberFormat="1" applyFont="1" applyFill="1" applyBorder="1" applyAlignment="1">
      <alignment horizontal="center" vertical="center"/>
    </xf>
    <xf numFmtId="2" fontId="11" fillId="6" borderId="32" xfId="0" applyNumberFormat="1" applyFont="1" applyFill="1" applyBorder="1" applyAlignment="1">
      <alignment horizontal="center" vertical="center"/>
    </xf>
    <xf numFmtId="2" fontId="11" fillId="6" borderId="12" xfId="0" applyNumberFormat="1" applyFont="1" applyFill="1" applyBorder="1" applyAlignment="1">
      <alignment horizontal="center" vertical="center"/>
    </xf>
    <xf numFmtId="0" fontId="9" fillId="6" borderId="10" xfId="0" applyFont="1" applyFill="1" applyBorder="1" applyAlignment="1">
      <alignment vertical="center" wrapText="1"/>
    </xf>
    <xf numFmtId="4" fontId="11" fillId="6" borderId="33" xfId="2" applyNumberFormat="1" applyFont="1" applyFill="1" applyBorder="1" applyAlignment="1">
      <alignment horizontal="center" vertical="center"/>
    </xf>
    <xf numFmtId="4" fontId="11" fillId="6" borderId="12" xfId="0" applyNumberFormat="1" applyFont="1" applyFill="1" applyBorder="1" applyAlignment="1">
      <alignment horizontal="center" vertical="center"/>
    </xf>
    <xf numFmtId="4" fontId="24" fillId="0" borderId="0" xfId="0" applyNumberFormat="1" applyFont="1" applyFill="1" applyBorder="1" applyAlignment="1">
      <alignment horizontal="center" vertical="center"/>
    </xf>
    <xf numFmtId="9" fontId="11" fillId="6" borderId="32" xfId="2" applyFont="1" applyFill="1" applyBorder="1" applyAlignment="1">
      <alignment horizontal="center" vertical="center"/>
    </xf>
    <xf numFmtId="9" fontId="11" fillId="6" borderId="12" xfId="2" applyFont="1" applyFill="1" applyBorder="1" applyAlignment="1">
      <alignment horizontal="center" vertical="center"/>
    </xf>
    <xf numFmtId="2" fontId="11" fillId="0" borderId="0" xfId="2" applyNumberFormat="1" applyFont="1" applyFill="1" applyBorder="1" applyAlignment="1">
      <alignment horizontal="center" vertical="center"/>
    </xf>
    <xf numFmtId="0" fontId="9" fillId="0" borderId="9" xfId="0" applyFont="1" applyFill="1" applyBorder="1" applyAlignment="1">
      <alignment horizontal="center" vertical="center" wrapText="1"/>
    </xf>
    <xf numFmtId="4" fontId="9" fillId="0" borderId="14" xfId="0" applyNumberFormat="1" applyFont="1" applyFill="1" applyBorder="1" applyAlignment="1">
      <alignment horizontal="center" vertical="center" wrapText="1"/>
    </xf>
    <xf numFmtId="3" fontId="0" fillId="0" borderId="0" xfId="0" applyNumberFormat="1" applyFill="1" applyBorder="1"/>
    <xf numFmtId="9" fontId="18" fillId="0" borderId="12" xfId="2" applyFont="1" applyFill="1" applyBorder="1" applyAlignment="1">
      <alignment horizontal="center" vertical="center"/>
    </xf>
    <xf numFmtId="4" fontId="9" fillId="0" borderId="12" xfId="0" applyNumberFormat="1" applyFont="1" applyFill="1" applyBorder="1" applyAlignment="1">
      <alignment horizontal="center" vertical="center"/>
    </xf>
    <xf numFmtId="0" fontId="14" fillId="0" borderId="14" xfId="0" applyFont="1" applyFill="1" applyBorder="1" applyAlignment="1">
      <alignment vertical="center" wrapText="1"/>
    </xf>
    <xf numFmtId="0" fontId="20" fillId="0" borderId="15" xfId="0" applyFont="1" applyFill="1" applyBorder="1" applyAlignment="1">
      <alignment horizontal="left" vertical="center" wrapText="1" indent="1"/>
    </xf>
    <xf numFmtId="0" fontId="37" fillId="0" borderId="0" xfId="0" applyFont="1" applyFill="1" applyBorder="1"/>
    <xf numFmtId="0" fontId="37" fillId="0" borderId="0" xfId="0" applyFont="1" applyFill="1"/>
    <xf numFmtId="0" fontId="9" fillId="0" borderId="10" xfId="0" applyFont="1" applyFill="1" applyBorder="1" applyAlignment="1">
      <alignment vertical="center" wrapText="1"/>
    </xf>
    <xf numFmtId="0" fontId="9" fillId="0" borderId="11" xfId="0" applyFont="1" applyFill="1" applyBorder="1" applyAlignment="1">
      <alignment horizontal="center" vertical="center" wrapText="1"/>
    </xf>
    <xf numFmtId="0" fontId="12" fillId="0" borderId="15" xfId="0" applyFont="1" applyFill="1" applyBorder="1" applyAlignment="1">
      <alignment horizontal="left" vertical="center" wrapText="1" indent="1"/>
    </xf>
    <xf numFmtId="3" fontId="45" fillId="0" borderId="12" xfId="0" applyNumberFormat="1" applyFont="1" applyFill="1" applyBorder="1" applyAlignment="1">
      <alignment horizontal="center" vertical="center"/>
    </xf>
    <xf numFmtId="0" fontId="12" fillId="3" borderId="14" xfId="0" applyFont="1" applyFill="1" applyBorder="1" applyAlignment="1">
      <alignment vertical="center" wrapText="1"/>
    </xf>
    <xf numFmtId="0" fontId="46" fillId="0" borderId="14" xfId="0" applyFont="1" applyFill="1" applyBorder="1" applyAlignment="1">
      <alignment vertical="center" wrapText="1"/>
    </xf>
    <xf numFmtId="165" fontId="47" fillId="0" borderId="12" xfId="0" applyNumberFormat="1" applyFont="1" applyFill="1" applyBorder="1" applyAlignment="1">
      <alignment horizontal="center" vertical="center"/>
    </xf>
    <xf numFmtId="0" fontId="50" fillId="0" borderId="0" xfId="0" applyFont="1" applyAlignment="1"/>
    <xf numFmtId="0" fontId="37" fillId="0" borderId="0" xfId="0" applyFont="1"/>
    <xf numFmtId="0" fontId="22" fillId="2" borderId="1" xfId="0" applyFont="1" applyFill="1" applyBorder="1" applyAlignment="1">
      <alignment horizontal="left" vertical="center" wrapText="1"/>
    </xf>
    <xf numFmtId="0" fontId="6" fillId="2" borderId="0" xfId="0" applyFont="1" applyFill="1" applyBorder="1" applyAlignment="1">
      <alignment horizontal="center" vertical="center"/>
    </xf>
    <xf numFmtId="49" fontId="6" fillId="2" borderId="0" xfId="0" applyNumberFormat="1" applyFont="1" applyFill="1" applyBorder="1" applyAlignment="1">
      <alignment horizontal="center" vertical="center"/>
    </xf>
    <xf numFmtId="0" fontId="6" fillId="2" borderId="0" xfId="0" applyFont="1" applyFill="1" applyBorder="1" applyAlignment="1">
      <alignment horizontal="center" vertical="center" wrapText="1"/>
    </xf>
    <xf numFmtId="0" fontId="52" fillId="0" borderId="0" xfId="0" applyFont="1" applyBorder="1" applyAlignment="1">
      <alignment horizontal="center"/>
    </xf>
    <xf numFmtId="0" fontId="22" fillId="2" borderId="10" xfId="0" applyFont="1" applyFill="1" applyBorder="1" applyAlignment="1">
      <alignment vertical="center" wrapText="1"/>
    </xf>
    <xf numFmtId="0" fontId="6" fillId="0" borderId="0" xfId="0" applyFont="1" applyBorder="1" applyAlignment="1">
      <alignment horizontal="center" vertical="center" wrapText="1"/>
    </xf>
    <xf numFmtId="0" fontId="11" fillId="2" borderId="9"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4" xfId="0" applyFont="1" applyFill="1" applyBorder="1" applyAlignment="1">
      <alignment horizontal="left" vertical="center" wrapText="1"/>
    </xf>
    <xf numFmtId="9" fontId="11" fillId="2" borderId="12" xfId="0" applyNumberFormat="1" applyFont="1" applyFill="1" applyBorder="1" applyAlignment="1">
      <alignment horizontal="center" vertical="center" wrapText="1"/>
    </xf>
    <xf numFmtId="9" fontId="11" fillId="2" borderId="12" xfId="0" applyNumberFormat="1" applyFont="1" applyFill="1" applyBorder="1" applyAlignment="1">
      <alignment horizontal="center" vertical="center"/>
    </xf>
    <xf numFmtId="9" fontId="11" fillId="2" borderId="0" xfId="0" applyNumberFormat="1" applyFont="1" applyFill="1" applyBorder="1" applyAlignment="1">
      <alignment horizontal="center" vertical="center"/>
    </xf>
    <xf numFmtId="0" fontId="13" fillId="7" borderId="14" xfId="0" applyFont="1" applyFill="1" applyBorder="1" applyAlignment="1">
      <alignment vertical="center" wrapText="1"/>
    </xf>
    <xf numFmtId="0" fontId="53" fillId="2" borderId="0" xfId="0" applyFont="1" applyFill="1" applyBorder="1" applyAlignment="1">
      <alignment horizontal="center" vertical="center" wrapText="1"/>
    </xf>
    <xf numFmtId="0" fontId="11" fillId="2" borderId="14" xfId="0" applyFont="1" applyFill="1" applyBorder="1" applyAlignment="1">
      <alignment vertical="center" wrapText="1"/>
    </xf>
    <xf numFmtId="170" fontId="11" fillId="2" borderId="12" xfId="0" applyNumberFormat="1" applyFont="1" applyFill="1" applyBorder="1" applyAlignment="1">
      <alignment horizontal="center" vertical="center"/>
    </xf>
    <xf numFmtId="0" fontId="11" fillId="0" borderId="14" xfId="0" applyFont="1" applyFill="1" applyBorder="1" applyAlignment="1">
      <alignment vertical="center" wrapText="1"/>
    </xf>
    <xf numFmtId="20" fontId="0" fillId="0" borderId="0" xfId="0" applyNumberFormat="1"/>
    <xf numFmtId="1" fontId="11" fillId="2" borderId="12" xfId="0" applyNumberFormat="1" applyFont="1" applyFill="1" applyBorder="1" applyAlignment="1">
      <alignment horizontal="center" vertical="center"/>
    </xf>
    <xf numFmtId="9" fontId="11" fillId="0" borderId="0" xfId="0" applyNumberFormat="1" applyFont="1" applyFill="1" applyBorder="1" applyAlignment="1">
      <alignment horizontal="center" vertical="center"/>
    </xf>
    <xf numFmtId="0" fontId="2" fillId="0" borderId="0" xfId="0" applyFont="1"/>
    <xf numFmtId="3" fontId="11" fillId="0" borderId="12" xfId="0" applyNumberFormat="1" applyFont="1" applyBorder="1" applyAlignment="1">
      <alignment horizontal="center" vertical="center"/>
    </xf>
    <xf numFmtId="3" fontId="11" fillId="2" borderId="12" xfId="0" applyNumberFormat="1" applyFont="1" applyFill="1" applyBorder="1" applyAlignment="1">
      <alignment horizontal="center" vertical="center"/>
    </xf>
    <xf numFmtId="3" fontId="17" fillId="2" borderId="12" xfId="0" applyNumberFormat="1" applyFont="1" applyFill="1" applyBorder="1" applyAlignment="1">
      <alignment horizontal="center" vertical="center"/>
    </xf>
    <xf numFmtId="3" fontId="17" fillId="0" borderId="12" xfId="0" applyNumberFormat="1" applyFont="1" applyBorder="1" applyAlignment="1">
      <alignment horizontal="center" vertical="center"/>
    </xf>
    <xf numFmtId="165" fontId="17" fillId="0" borderId="12" xfId="0" applyNumberFormat="1" applyFont="1" applyBorder="1" applyAlignment="1">
      <alignment horizontal="center" vertical="center"/>
    </xf>
    <xf numFmtId="3" fontId="54" fillId="0" borderId="12" xfId="0" applyNumberFormat="1" applyFont="1" applyBorder="1" applyAlignment="1">
      <alignment horizontal="center" vertical="center"/>
    </xf>
    <xf numFmtId="3" fontId="24" fillId="0" borderId="12" xfId="0" applyNumberFormat="1" applyFont="1" applyBorder="1" applyAlignment="1">
      <alignment horizontal="center" vertical="center"/>
    </xf>
    <xf numFmtId="0" fontId="55" fillId="0" borderId="14" xfId="0" applyFont="1" applyBorder="1" applyAlignment="1">
      <alignment horizontal="left" vertical="center" wrapText="1" indent="1"/>
    </xf>
    <xf numFmtId="165" fontId="24" fillId="0" borderId="12" xfId="2" applyNumberFormat="1" applyFont="1" applyBorder="1" applyAlignment="1">
      <alignment horizontal="center" vertical="center"/>
    </xf>
    <xf numFmtId="9" fontId="24" fillId="0" borderId="12" xfId="2" applyFont="1" applyBorder="1" applyAlignment="1">
      <alignment horizontal="center" vertical="center"/>
    </xf>
    <xf numFmtId="0" fontId="19" fillId="0" borderId="19" xfId="0" applyFont="1" applyBorder="1" applyAlignment="1">
      <alignment horizontal="left" vertical="center" wrapText="1" indent="1"/>
    </xf>
    <xf numFmtId="0" fontId="52" fillId="4" borderId="10" xfId="0" applyFont="1" applyFill="1" applyBorder="1" applyAlignment="1">
      <alignment horizontal="center" vertical="center"/>
    </xf>
    <xf numFmtId="0" fontId="52" fillId="4" borderId="3" xfId="0" applyFont="1" applyFill="1" applyBorder="1" applyAlignment="1">
      <alignment horizontal="center" vertical="center"/>
    </xf>
    <xf numFmtId="0" fontId="52" fillId="4" borderId="4" xfId="0" applyFont="1" applyFill="1" applyBorder="1" applyAlignment="1">
      <alignment horizontal="center" vertical="center"/>
    </xf>
    <xf numFmtId="0" fontId="22" fillId="2" borderId="9" xfId="0" applyFont="1" applyFill="1" applyBorder="1" applyAlignment="1">
      <alignment horizontal="center" vertical="center" wrapText="1"/>
    </xf>
    <xf numFmtId="0" fontId="22" fillId="2" borderId="12" xfId="0" applyFont="1" applyFill="1" applyBorder="1" applyAlignment="1">
      <alignment horizontal="center" vertical="center" wrapText="1"/>
    </xf>
    <xf numFmtId="3" fontId="11" fillId="2" borderId="14" xfId="0" applyNumberFormat="1" applyFont="1" applyFill="1" applyBorder="1" applyAlignment="1">
      <alignment horizontal="center" vertical="center" wrapText="1"/>
    </xf>
    <xf numFmtId="3" fontId="24" fillId="2" borderId="14" xfId="0" applyNumberFormat="1" applyFont="1" applyFill="1" applyBorder="1" applyAlignment="1">
      <alignment horizontal="center" vertical="center" wrapText="1"/>
    </xf>
    <xf numFmtId="0" fontId="11" fillId="2" borderId="14" xfId="0" applyFont="1" applyFill="1" applyBorder="1" applyAlignment="1">
      <alignment horizontal="center" vertical="center" wrapText="1"/>
    </xf>
    <xf numFmtId="165" fontId="24" fillId="2" borderId="12" xfId="0"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56" fillId="0" borderId="14" xfId="0" applyFont="1" applyBorder="1" applyAlignment="1">
      <alignment horizontal="left" vertical="center" wrapText="1" indent="1"/>
    </xf>
    <xf numFmtId="3" fontId="56" fillId="0" borderId="12" xfId="0" applyNumberFormat="1" applyFont="1" applyBorder="1" applyAlignment="1">
      <alignment horizontal="center" vertical="center"/>
    </xf>
    <xf numFmtId="3" fontId="24" fillId="2" borderId="12" xfId="0" applyNumberFormat="1" applyFont="1" applyFill="1" applyBorder="1" applyAlignment="1">
      <alignment horizontal="center" vertical="center"/>
    </xf>
    <xf numFmtId="3" fontId="55" fillId="0" borderId="12" xfId="0" applyNumberFormat="1" applyFont="1" applyBorder="1" applyAlignment="1">
      <alignment horizontal="center" vertical="center"/>
    </xf>
    <xf numFmtId="9" fontId="54" fillId="0" borderId="12" xfId="2" applyFont="1" applyBorder="1" applyAlignment="1">
      <alignment horizontal="center" vertical="center"/>
    </xf>
    <xf numFmtId="0" fontId="56" fillId="2" borderId="14" xfId="0" applyFont="1" applyFill="1" applyBorder="1" applyAlignment="1">
      <alignment horizontal="left" vertical="center" wrapText="1" indent="1"/>
    </xf>
    <xf numFmtId="3" fontId="55" fillId="2" borderId="12" xfId="0" applyNumberFormat="1" applyFont="1" applyFill="1" applyBorder="1" applyAlignment="1">
      <alignment horizontal="center" vertical="center"/>
    </xf>
    <xf numFmtId="0" fontId="55" fillId="0" borderId="15" xfId="0" applyFont="1" applyBorder="1" applyAlignment="1">
      <alignment horizontal="left" vertical="center" wrapText="1" indent="1"/>
    </xf>
    <xf numFmtId="0" fontId="58" fillId="5" borderId="14" xfId="0" applyFont="1" applyFill="1" applyBorder="1" applyAlignment="1">
      <alignment vertical="center" wrapText="1"/>
    </xf>
    <xf numFmtId="3" fontId="58" fillId="5" borderId="12" xfId="0" applyNumberFormat="1" applyFont="1" applyFill="1" applyBorder="1" applyAlignment="1">
      <alignment horizontal="center" vertical="center"/>
    </xf>
    <xf numFmtId="0" fontId="11" fillId="7" borderId="14" xfId="0" applyFont="1" applyFill="1" applyBorder="1" applyAlignment="1">
      <alignment vertical="center" wrapText="1"/>
    </xf>
    <xf numFmtId="3" fontId="11" fillId="2" borderId="10"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xf>
    <xf numFmtId="0" fontId="11" fillId="0" borderId="14" xfId="0" applyFont="1" applyBorder="1" applyAlignment="1">
      <alignment horizontal="left" vertical="center" wrapText="1" indent="1"/>
    </xf>
    <xf numFmtId="3" fontId="11" fillId="10" borderId="12" xfId="0" applyNumberFormat="1" applyFont="1" applyFill="1" applyBorder="1" applyAlignment="1">
      <alignment horizontal="center" vertical="center"/>
    </xf>
    <xf numFmtId="0" fontId="17" fillId="0" borderId="14" xfId="0" applyFont="1" applyBorder="1" applyAlignment="1">
      <alignment horizontal="left" vertical="center" wrapText="1" indent="1"/>
    </xf>
    <xf numFmtId="165" fontId="11" fillId="0" borderId="12" xfId="2" applyNumberFormat="1" applyFont="1" applyBorder="1" applyAlignment="1">
      <alignment horizontal="center" vertical="center"/>
    </xf>
    <xf numFmtId="0" fontId="13" fillId="0" borderId="15" xfId="0" applyFont="1" applyBorder="1" applyAlignment="1">
      <alignment horizontal="left" vertical="center" wrapText="1" indent="1"/>
    </xf>
    <xf numFmtId="0" fontId="22" fillId="5" borderId="14" xfId="0" applyFont="1" applyFill="1" applyBorder="1" applyAlignment="1">
      <alignment vertical="center" wrapText="1"/>
    </xf>
    <xf numFmtId="3" fontId="22" fillId="5" borderId="12" xfId="0" applyNumberFormat="1" applyFont="1" applyFill="1" applyBorder="1" applyAlignment="1">
      <alignment horizontal="center" vertical="center"/>
    </xf>
    <xf numFmtId="0" fontId="24" fillId="7" borderId="14" xfId="0" applyFont="1" applyFill="1" applyBorder="1" applyAlignment="1">
      <alignment vertical="center" wrapText="1"/>
    </xf>
    <xf numFmtId="0" fontId="22" fillId="0" borderId="15" xfId="0" applyFont="1" applyBorder="1" applyAlignment="1">
      <alignment horizontal="left" vertical="center" wrapText="1" indent="1"/>
    </xf>
    <xf numFmtId="0" fontId="13" fillId="5" borderId="14" xfId="0" applyFont="1" applyFill="1" applyBorder="1" applyAlignment="1">
      <alignment vertical="center" wrapText="1"/>
    </xf>
    <xf numFmtId="3" fontId="13" fillId="5" borderId="12" xfId="0" applyNumberFormat="1" applyFont="1" applyFill="1" applyBorder="1" applyAlignment="1">
      <alignment horizontal="center" vertical="center"/>
    </xf>
    <xf numFmtId="0" fontId="20" fillId="2" borderId="14" xfId="0" applyFont="1" applyFill="1" applyBorder="1" applyAlignment="1">
      <alignment horizontal="left" vertical="center" wrapText="1"/>
    </xf>
    <xf numFmtId="0" fontId="9" fillId="2" borderId="2" xfId="0" applyFont="1" applyFill="1" applyBorder="1" applyAlignment="1">
      <alignment vertical="center" wrapText="1"/>
    </xf>
    <xf numFmtId="0" fontId="13" fillId="4" borderId="36" xfId="0" applyFont="1" applyFill="1" applyBorder="1" applyAlignment="1">
      <alignment vertical="center" wrapText="1"/>
    </xf>
    <xf numFmtId="3" fontId="9" fillId="4" borderId="14" xfId="0" applyNumberFormat="1" applyFont="1" applyFill="1" applyBorder="1" applyAlignment="1">
      <alignment horizontal="center" vertical="center" wrapText="1"/>
    </xf>
    <xf numFmtId="9" fontId="9" fillId="2" borderId="14" xfId="2" applyFont="1" applyFill="1" applyBorder="1" applyAlignment="1">
      <alignment horizontal="center" vertical="center" wrapText="1"/>
    </xf>
    <xf numFmtId="0" fontId="10" fillId="4" borderId="12" xfId="0" applyFont="1" applyFill="1" applyBorder="1" applyAlignment="1">
      <alignment horizontal="center" vertical="center" wrapText="1"/>
    </xf>
    <xf numFmtId="0" fontId="8" fillId="4" borderId="14" xfId="0" applyFont="1" applyFill="1" applyBorder="1" applyAlignment="1">
      <alignment horizontal="left" vertical="center" wrapText="1" indent="1"/>
    </xf>
    <xf numFmtId="3" fontId="9" fillId="4" borderId="12" xfId="0" applyNumberFormat="1" applyFont="1" applyFill="1" applyBorder="1" applyAlignment="1">
      <alignment horizontal="center" vertical="center"/>
    </xf>
    <xf numFmtId="0" fontId="19" fillId="4" borderId="38" xfId="0" applyFont="1" applyFill="1" applyBorder="1" applyAlignment="1">
      <alignment horizontal="left" vertical="center" wrapText="1" indent="1"/>
    </xf>
    <xf numFmtId="3" fontId="18" fillId="2" borderId="39" xfId="0" applyNumberFormat="1" applyFont="1" applyFill="1" applyBorder="1" applyAlignment="1">
      <alignment horizontal="center" vertical="center"/>
    </xf>
    <xf numFmtId="3" fontId="18" fillId="4" borderId="39" xfId="0" applyNumberFormat="1" applyFont="1" applyFill="1" applyBorder="1" applyAlignment="1">
      <alignment horizontal="center" vertical="center"/>
    </xf>
    <xf numFmtId="3" fontId="18" fillId="4" borderId="25" xfId="0" applyNumberFormat="1" applyFont="1" applyFill="1" applyBorder="1" applyAlignment="1">
      <alignment horizontal="center" vertical="center"/>
    </xf>
    <xf numFmtId="0" fontId="2" fillId="0" borderId="0" xfId="0" applyFont="1" applyBorder="1"/>
    <xf numFmtId="3" fontId="18" fillId="2" borderId="11"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0" fontId="58" fillId="2" borderId="19" xfId="0" applyFont="1" applyFill="1" applyBorder="1" applyAlignment="1">
      <alignment vertical="center" wrapText="1"/>
    </xf>
    <xf numFmtId="3" fontId="18" fillId="0" borderId="11" xfId="0" applyNumberFormat="1" applyFont="1" applyBorder="1" applyAlignment="1">
      <alignment horizontal="center" vertical="center"/>
    </xf>
    <xf numFmtId="0" fontId="13" fillId="2" borderId="14" xfId="0" applyFont="1" applyFill="1" applyBorder="1" applyAlignment="1">
      <alignment horizontal="left" vertical="center" wrapText="1"/>
    </xf>
    <xf numFmtId="165" fontId="9" fillId="2" borderId="12" xfId="2" applyNumberFormat="1" applyFont="1" applyFill="1" applyBorder="1" applyAlignment="1">
      <alignment horizontal="center" vertical="center"/>
    </xf>
    <xf numFmtId="0" fontId="8" fillId="2" borderId="14" xfId="0" applyFont="1" applyFill="1" applyBorder="1" applyAlignment="1">
      <alignment horizontal="left" vertical="center" wrapText="1" indent="1"/>
    </xf>
    <xf numFmtId="0" fontId="19" fillId="2" borderId="15" xfId="0" applyFont="1" applyFill="1" applyBorder="1" applyAlignment="1">
      <alignment horizontal="left" vertical="center" wrapText="1" indent="1"/>
    </xf>
    <xf numFmtId="0" fontId="13" fillId="2" borderId="36" xfId="0" applyFont="1" applyFill="1" applyBorder="1" applyAlignment="1">
      <alignment vertical="center" wrapText="1"/>
    </xf>
    <xf numFmtId="0" fontId="19" fillId="2" borderId="19" xfId="0" applyFont="1" applyFill="1" applyBorder="1" applyAlignment="1">
      <alignment horizontal="left" vertical="center" wrapText="1" indent="1"/>
    </xf>
    <xf numFmtId="0" fontId="9" fillId="2" borderId="10"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22" fillId="2" borderId="14" xfId="0" applyFont="1" applyFill="1" applyBorder="1" applyAlignment="1">
      <alignment horizontal="left" vertical="center" wrapText="1"/>
    </xf>
    <xf numFmtId="9" fontId="22" fillId="2" borderId="1" xfId="0" applyNumberFormat="1" applyFont="1" applyFill="1" applyBorder="1" applyAlignment="1">
      <alignment horizontal="center" vertical="center" wrapText="1"/>
    </xf>
    <xf numFmtId="0" fontId="13" fillId="2" borderId="14" xfId="0" applyFont="1" applyFill="1" applyBorder="1" applyAlignment="1">
      <alignment horizontal="left" vertical="center"/>
    </xf>
    <xf numFmtId="172" fontId="9" fillId="2" borderId="14" xfId="3" applyNumberFormat="1" applyFont="1" applyFill="1" applyBorder="1" applyAlignment="1">
      <alignment horizontal="center" vertical="center"/>
    </xf>
    <xf numFmtId="172" fontId="9" fillId="2" borderId="14" xfId="3" applyNumberFormat="1" applyFont="1" applyFill="1" applyBorder="1" applyAlignment="1">
      <alignment horizontal="left" vertical="center" wrapText="1"/>
    </xf>
    <xf numFmtId="172" fontId="9" fillId="2" borderId="14" xfId="3" applyNumberFormat="1" applyFont="1" applyFill="1" applyBorder="1" applyAlignment="1"/>
    <xf numFmtId="0" fontId="9" fillId="4" borderId="14" xfId="0" applyFont="1" applyFill="1" applyBorder="1" applyAlignment="1">
      <alignment horizontal="center" vertical="center" wrapText="1"/>
    </xf>
    <xf numFmtId="165" fontId="9" fillId="4" borderId="12" xfId="0" applyNumberFormat="1" applyFont="1" applyFill="1" applyBorder="1" applyAlignment="1">
      <alignment horizontal="center" vertical="center"/>
    </xf>
    <xf numFmtId="0" fontId="10" fillId="4" borderId="9" xfId="0" applyFont="1" applyFill="1" applyBorder="1" applyAlignment="1">
      <alignment horizontal="center" vertical="center" wrapText="1"/>
    </xf>
    <xf numFmtId="0" fontId="19" fillId="4" borderId="15" xfId="0" applyFont="1" applyFill="1" applyBorder="1" applyAlignment="1">
      <alignment horizontal="left" vertical="center" wrapText="1" indent="1"/>
    </xf>
    <xf numFmtId="0" fontId="19" fillId="4" borderId="19" xfId="0" applyFont="1" applyFill="1" applyBorder="1" applyAlignment="1">
      <alignment horizontal="left" vertical="center" wrapText="1" indent="1"/>
    </xf>
    <xf numFmtId="0" fontId="9" fillId="2" borderId="19" xfId="0" applyFont="1" applyFill="1" applyBorder="1" applyAlignment="1">
      <alignment horizontal="left" vertical="center" wrapText="1"/>
    </xf>
    <xf numFmtId="0" fontId="9" fillId="2" borderId="10" xfId="0" applyFont="1" applyFill="1" applyBorder="1" applyAlignment="1">
      <alignment vertical="center"/>
    </xf>
    <xf numFmtId="0" fontId="13" fillId="2" borderId="40" xfId="0" applyFont="1" applyFill="1" applyBorder="1" applyAlignment="1">
      <alignment vertical="center" wrapText="1"/>
    </xf>
    <xf numFmtId="0" fontId="58" fillId="4" borderId="36" xfId="0" applyFont="1" applyFill="1" applyBorder="1" applyAlignment="1">
      <alignment vertical="center" wrapText="1"/>
    </xf>
    <xf numFmtId="0" fontId="9" fillId="4" borderId="2" xfId="0" applyFont="1" applyFill="1" applyBorder="1" applyAlignment="1">
      <alignment horizontal="center" vertical="center" wrapText="1"/>
    </xf>
    <xf numFmtId="0" fontId="12" fillId="4" borderId="19" xfId="0" applyFont="1" applyFill="1" applyBorder="1" applyAlignment="1">
      <alignment vertical="center" wrapText="1"/>
    </xf>
    <xf numFmtId="0" fontId="58" fillId="2" borderId="43" xfId="0" applyFont="1" applyFill="1" applyBorder="1" applyAlignment="1">
      <alignment horizontal="center" vertical="center" wrapText="1"/>
    </xf>
    <xf numFmtId="173" fontId="9" fillId="2" borderId="12" xfId="0" applyNumberFormat="1" applyFont="1" applyFill="1" applyBorder="1" applyAlignment="1">
      <alignment horizontal="center" vertical="center"/>
    </xf>
    <xf numFmtId="0" fontId="58" fillId="2" borderId="44" xfId="0" applyFont="1" applyFill="1" applyBorder="1" applyAlignment="1">
      <alignment horizontal="center" vertical="center" wrapText="1"/>
    </xf>
    <xf numFmtId="0" fontId="9" fillId="2" borderId="44" xfId="0" applyFont="1" applyFill="1" applyBorder="1" applyAlignment="1">
      <alignment horizontal="left" vertical="center" wrapText="1"/>
    </xf>
    <xf numFmtId="0" fontId="9" fillId="2" borderId="45" xfId="0" applyFont="1" applyFill="1" applyBorder="1" applyAlignment="1">
      <alignment horizontal="left" vertical="center" wrapText="1"/>
    </xf>
    <xf numFmtId="9" fontId="24" fillId="2" borderId="0" xfId="0" applyNumberFormat="1" applyFont="1" applyFill="1" applyBorder="1" applyAlignment="1">
      <alignment horizontal="center" vertical="center" wrapText="1"/>
    </xf>
    <xf numFmtId="0" fontId="18" fillId="0" borderId="14" xfId="0" applyFont="1" applyBorder="1" applyAlignment="1">
      <alignment horizontal="left" vertical="center" wrapText="1" indent="1"/>
    </xf>
    <xf numFmtId="0" fontId="16" fillId="0" borderId="15" xfId="0" applyFont="1" applyBorder="1" applyAlignment="1">
      <alignment horizontal="left" vertical="center" wrapText="1" indent="1"/>
    </xf>
    <xf numFmtId="0" fontId="24" fillId="2" borderId="14" xfId="0" applyFont="1" applyFill="1" applyBorder="1" applyAlignment="1">
      <alignment horizontal="left" vertical="center" wrapText="1"/>
    </xf>
    <xf numFmtId="165" fontId="17" fillId="0" borderId="12" xfId="2" applyNumberFormat="1" applyFont="1" applyBorder="1" applyAlignment="1">
      <alignment horizontal="center" vertical="center"/>
    </xf>
    <xf numFmtId="9" fontId="17" fillId="0" borderId="12" xfId="2" applyFont="1" applyBorder="1" applyAlignment="1">
      <alignment horizontal="center" vertical="center"/>
    </xf>
    <xf numFmtId="9" fontId="11" fillId="0" borderId="12" xfId="2" applyFont="1" applyBorder="1" applyAlignment="1">
      <alignment horizontal="center" vertical="center"/>
    </xf>
    <xf numFmtId="0" fontId="62" fillId="0" borderId="15" xfId="0" applyFont="1" applyBorder="1" applyAlignment="1">
      <alignment horizontal="left" vertical="center" wrapText="1" indent="1"/>
    </xf>
    <xf numFmtId="0" fontId="24" fillId="2" borderId="10" xfId="0" applyFont="1" applyFill="1" applyBorder="1" applyAlignment="1">
      <alignment vertical="center" wrapText="1"/>
    </xf>
    <xf numFmtId="0" fontId="24" fillId="2" borderId="11" xfId="0" applyFont="1" applyFill="1" applyBorder="1" applyAlignment="1">
      <alignment horizontal="center" vertical="center"/>
    </xf>
    <xf numFmtId="0" fontId="24" fillId="2" borderId="0" xfId="0" applyFont="1" applyFill="1" applyBorder="1" applyAlignment="1">
      <alignment horizontal="center" vertical="center"/>
    </xf>
    <xf numFmtId="0" fontId="61" fillId="2" borderId="0" xfId="0" applyFont="1" applyFill="1" applyBorder="1" applyAlignment="1"/>
    <xf numFmtId="0" fontId="13" fillId="3" borderId="14" xfId="0" applyFont="1" applyFill="1" applyBorder="1" applyAlignment="1">
      <alignment vertical="center" wrapText="1"/>
    </xf>
    <xf numFmtId="3" fontId="13" fillId="3" borderId="12" xfId="0" applyNumberFormat="1" applyFont="1" applyFill="1" applyBorder="1" applyAlignment="1">
      <alignment horizontal="center" vertical="center"/>
    </xf>
    <xf numFmtId="3" fontId="13" fillId="3" borderId="11" xfId="0" applyNumberFormat="1" applyFont="1" applyFill="1" applyBorder="1" applyAlignment="1">
      <alignment horizontal="center" vertical="center"/>
    </xf>
    <xf numFmtId="3" fontId="22" fillId="3" borderId="19" xfId="0" applyNumberFormat="1" applyFont="1" applyFill="1" applyBorder="1" applyAlignment="1">
      <alignment horizontal="center" vertical="center"/>
    </xf>
    <xf numFmtId="0" fontId="39" fillId="3" borderId="19" xfId="0" applyFont="1" applyFill="1" applyBorder="1" applyAlignment="1">
      <alignment vertical="center" wrapText="1"/>
    </xf>
    <xf numFmtId="0" fontId="61" fillId="2" borderId="0" xfId="0" applyFont="1" applyFill="1" applyBorder="1"/>
    <xf numFmtId="0" fontId="22" fillId="4" borderId="14" xfId="0" applyFont="1" applyFill="1" applyBorder="1" applyAlignment="1">
      <alignment vertical="center" wrapText="1"/>
    </xf>
    <xf numFmtId="3" fontId="22" fillId="4" borderId="12" xfId="0" applyNumberFormat="1" applyFont="1" applyFill="1" applyBorder="1" applyAlignment="1">
      <alignment horizontal="center" vertical="center"/>
    </xf>
    <xf numFmtId="172" fontId="61" fillId="0" borderId="0" xfId="0" applyNumberFormat="1" applyFont="1" applyBorder="1" applyAlignment="1">
      <alignment horizontal="center" wrapText="1"/>
    </xf>
    <xf numFmtId="3" fontId="22" fillId="4" borderId="11" xfId="0" applyNumberFormat="1" applyFont="1" applyFill="1" applyBorder="1" applyAlignment="1">
      <alignment horizontal="center" vertical="center"/>
    </xf>
    <xf numFmtId="3" fontId="22" fillId="4" borderId="19" xfId="0" applyNumberFormat="1" applyFont="1" applyFill="1" applyBorder="1" applyAlignment="1">
      <alignment horizontal="center" vertical="center"/>
    </xf>
    <xf numFmtId="3" fontId="61" fillId="0" borderId="0" xfId="0" applyNumberFormat="1" applyFont="1" applyBorder="1"/>
    <xf numFmtId="0" fontId="63" fillId="2" borderId="14" xfId="0" applyFont="1" applyFill="1" applyBorder="1" applyAlignment="1">
      <alignment vertical="center" wrapText="1"/>
    </xf>
    <xf numFmtId="3" fontId="63" fillId="2" borderId="12" xfId="0" applyNumberFormat="1" applyFont="1" applyFill="1" applyBorder="1" applyAlignment="1">
      <alignment horizontal="center" vertical="center"/>
    </xf>
    <xf numFmtId="165" fontId="63" fillId="0" borderId="11" xfId="0" applyNumberFormat="1" applyFont="1" applyBorder="1" applyAlignment="1">
      <alignment horizontal="center" vertical="center"/>
    </xf>
    <xf numFmtId="165" fontId="63" fillId="0" borderId="19" xfId="0" applyNumberFormat="1" applyFont="1" applyBorder="1" applyAlignment="1">
      <alignment horizontal="center" vertical="center"/>
    </xf>
    <xf numFmtId="172" fontId="61" fillId="0" borderId="0" xfId="0" applyNumberFormat="1" applyFont="1" applyBorder="1"/>
    <xf numFmtId="3" fontId="11" fillId="0" borderId="11" xfId="0" applyNumberFormat="1" applyFont="1" applyBorder="1" applyAlignment="1">
      <alignment horizontal="center" vertical="center"/>
    </xf>
    <xf numFmtId="3" fontId="11" fillId="0" borderId="19" xfId="0" applyNumberFormat="1" applyFont="1" applyBorder="1" applyAlignment="1">
      <alignment horizontal="center" vertical="center"/>
    </xf>
    <xf numFmtId="172" fontId="61" fillId="2" borderId="0" xfId="3" applyNumberFormat="1" applyFont="1" applyFill="1" applyBorder="1" applyAlignment="1">
      <alignment horizontal="center" wrapText="1"/>
    </xf>
    <xf numFmtId="165" fontId="17" fillId="0" borderId="11" xfId="0" applyNumberFormat="1" applyFont="1" applyBorder="1" applyAlignment="1">
      <alignment horizontal="center" vertical="center"/>
    </xf>
    <xf numFmtId="165" fontId="17" fillId="0" borderId="19" xfId="0" applyNumberFormat="1" applyFont="1" applyBorder="1" applyAlignment="1">
      <alignment horizontal="center" vertical="center"/>
    </xf>
    <xf numFmtId="3" fontId="61" fillId="2" borderId="0" xfId="0" applyNumberFormat="1" applyFont="1" applyFill="1" applyBorder="1"/>
    <xf numFmtId="0" fontId="61" fillId="0" borderId="0" xfId="0" applyFont="1" applyBorder="1"/>
    <xf numFmtId="172" fontId="61" fillId="0" borderId="0" xfId="3" applyNumberFormat="1" applyFont="1" applyBorder="1" applyAlignment="1">
      <alignment horizontal="center" wrapText="1"/>
    </xf>
    <xf numFmtId="3" fontId="61" fillId="2" borderId="0" xfId="0" applyNumberFormat="1" applyFont="1" applyFill="1" applyBorder="1" applyAlignment="1"/>
    <xf numFmtId="0" fontId="66" fillId="0" borderId="0" xfId="0" applyFont="1" applyFill="1"/>
    <xf numFmtId="0" fontId="44" fillId="0" borderId="1" xfId="0" applyFont="1" applyFill="1" applyBorder="1" applyAlignment="1">
      <alignment horizontal="left" vertical="center" wrapText="1"/>
    </xf>
    <xf numFmtId="0" fontId="44" fillId="0" borderId="58" xfId="0" applyFont="1" applyFill="1" applyBorder="1" applyAlignment="1">
      <alignment vertical="center" wrapText="1"/>
    </xf>
    <xf numFmtId="0" fontId="66" fillId="0" borderId="61" xfId="0" applyFont="1" applyFill="1" applyBorder="1" applyAlignment="1">
      <alignment horizontal="center" vertical="center" wrapText="1"/>
    </xf>
    <xf numFmtId="0" fontId="66" fillId="0" borderId="9" xfId="0" applyFont="1" applyFill="1" applyBorder="1" applyAlignment="1">
      <alignment horizontal="center" vertical="center" wrapText="1"/>
    </xf>
    <xf numFmtId="0" fontId="66" fillId="0" borderId="12" xfId="0" applyFont="1" applyFill="1" applyBorder="1" applyAlignment="1">
      <alignment horizontal="center" vertical="center" wrapText="1"/>
    </xf>
    <xf numFmtId="0" fontId="66" fillId="0" borderId="14" xfId="0" applyFont="1" applyFill="1" applyBorder="1" applyAlignment="1">
      <alignment vertical="center" wrapText="1"/>
    </xf>
    <xf numFmtId="0" fontId="66" fillId="0" borderId="12" xfId="0" applyNumberFormat="1" applyFont="1" applyFill="1" applyBorder="1" applyAlignment="1">
      <alignment horizontal="center" vertical="center"/>
    </xf>
    <xf numFmtId="0" fontId="66" fillId="0" borderId="62" xfId="0" applyFont="1" applyFill="1" applyBorder="1" applyAlignment="1">
      <alignment horizontal="left" vertical="center" wrapText="1"/>
    </xf>
    <xf numFmtId="0" fontId="66" fillId="0" borderId="63" xfId="0" applyNumberFormat="1" applyFont="1" applyFill="1" applyBorder="1" applyAlignment="1">
      <alignment horizontal="center" vertical="center"/>
    </xf>
    <xf numFmtId="0" fontId="66" fillId="0" borderId="64" xfId="0" applyNumberFormat="1" applyFont="1" applyFill="1" applyBorder="1" applyAlignment="1">
      <alignment horizontal="center" vertical="center"/>
    </xf>
    <xf numFmtId="0" fontId="44" fillId="0" borderId="65" xfId="0" applyFont="1" applyFill="1" applyBorder="1" applyAlignment="1">
      <alignment vertical="center" wrapText="1"/>
    </xf>
    <xf numFmtId="0" fontId="66" fillId="0" borderId="12" xfId="0" applyFont="1" applyFill="1" applyBorder="1" applyAlignment="1">
      <alignment vertical="center" wrapText="1"/>
    </xf>
    <xf numFmtId="0" fontId="66" fillId="0" borderId="14" xfId="0" applyFont="1" applyFill="1" applyBorder="1" applyAlignment="1">
      <alignment horizontal="left" vertical="center" wrapText="1"/>
    </xf>
    <xf numFmtId="9" fontId="66" fillId="0" borderId="14" xfId="2" applyNumberFormat="1" applyFont="1" applyFill="1" applyBorder="1" applyAlignment="1">
      <alignment horizontal="center" vertical="center" wrapText="1"/>
    </xf>
    <xf numFmtId="9" fontId="66" fillId="0" borderId="14" xfId="2" applyFont="1" applyFill="1" applyBorder="1" applyAlignment="1">
      <alignment horizontal="center" vertical="center" wrapText="1"/>
    </xf>
    <xf numFmtId="0" fontId="44" fillId="0" borderId="14" xfId="0" applyFont="1" applyFill="1" applyBorder="1" applyAlignment="1">
      <alignment horizontal="left" vertical="center" wrapText="1"/>
    </xf>
    <xf numFmtId="0" fontId="44" fillId="0" borderId="9" xfId="0" applyFont="1" applyFill="1" applyBorder="1" applyAlignment="1">
      <alignment horizontal="center" vertical="center" wrapText="1"/>
    </xf>
    <xf numFmtId="0" fontId="44" fillId="0" borderId="12" xfId="0" applyFont="1" applyFill="1" applyBorder="1" applyAlignment="1">
      <alignment horizontal="center" vertical="center" wrapText="1"/>
    </xf>
    <xf numFmtId="3" fontId="66" fillId="0" borderId="14" xfId="0" applyNumberFormat="1" applyFont="1" applyFill="1" applyBorder="1" applyAlignment="1">
      <alignment horizontal="center" vertical="center" wrapText="1"/>
    </xf>
    <xf numFmtId="0" fontId="66" fillId="0" borderId="14" xfId="0" applyFont="1" applyFill="1" applyBorder="1" applyAlignment="1">
      <alignment horizontal="center" vertical="center" wrapText="1"/>
    </xf>
    <xf numFmtId="165" fontId="66" fillId="0" borderId="12" xfId="0" applyNumberFormat="1" applyFont="1" applyFill="1" applyBorder="1" applyAlignment="1">
      <alignment horizontal="center" vertical="center"/>
    </xf>
    <xf numFmtId="0" fontId="66" fillId="0" borderId="14" xfId="0" applyFont="1" applyFill="1" applyBorder="1" applyAlignment="1">
      <alignment horizontal="left" vertical="center" wrapText="1" indent="1"/>
    </xf>
    <xf numFmtId="3" fontId="66" fillId="0" borderId="12" xfId="0" applyNumberFormat="1" applyFont="1" applyFill="1" applyBorder="1" applyAlignment="1">
      <alignment horizontal="center" vertical="center"/>
    </xf>
    <xf numFmtId="0" fontId="67" fillId="0" borderId="14" xfId="0" applyFont="1" applyFill="1" applyBorder="1" applyAlignment="1">
      <alignment horizontal="left" vertical="center" wrapText="1" indent="1"/>
    </xf>
    <xf numFmtId="9" fontId="66" fillId="0" borderId="12" xfId="2" applyFont="1" applyFill="1" applyBorder="1" applyAlignment="1">
      <alignment horizontal="center" vertical="center"/>
    </xf>
    <xf numFmtId="0" fontId="66" fillId="0" borderId="30" xfId="0" applyFont="1" applyFill="1" applyBorder="1" applyAlignment="1">
      <alignment horizontal="left" vertical="center" wrapText="1" indent="1"/>
    </xf>
    <xf numFmtId="0" fontId="67" fillId="0" borderId="69" xfId="0" applyFont="1" applyFill="1" applyBorder="1" applyAlignment="1">
      <alignment horizontal="left" vertical="center" wrapText="1" indent="1"/>
    </xf>
    <xf numFmtId="0" fontId="67" fillId="0" borderId="70" xfId="0" applyFont="1" applyFill="1" applyBorder="1" applyAlignment="1">
      <alignment horizontal="left" vertical="center" wrapText="1" indent="1"/>
    </xf>
    <xf numFmtId="3" fontId="66" fillId="0" borderId="49" xfId="0" applyNumberFormat="1" applyFont="1" applyFill="1" applyBorder="1" applyAlignment="1">
      <alignment horizontal="center" vertical="center"/>
    </xf>
    <xf numFmtId="165" fontId="66" fillId="0" borderId="49" xfId="0" applyNumberFormat="1" applyFont="1" applyFill="1" applyBorder="1" applyAlignment="1">
      <alignment horizontal="center" vertical="center"/>
    </xf>
    <xf numFmtId="165" fontId="66" fillId="0" borderId="71" xfId="0" applyNumberFormat="1" applyFont="1" applyFill="1" applyBorder="1" applyAlignment="1">
      <alignment horizontal="center" vertical="center"/>
    </xf>
    <xf numFmtId="0" fontId="66" fillId="0" borderId="72" xfId="0" applyFont="1" applyFill="1" applyBorder="1" applyAlignment="1">
      <alignment horizontal="left" vertical="center" wrapText="1" indent="1"/>
    </xf>
    <xf numFmtId="3" fontId="66" fillId="0" borderId="73" xfId="0" applyNumberFormat="1" applyFont="1" applyFill="1" applyBorder="1" applyAlignment="1">
      <alignment horizontal="center" vertical="center"/>
    </xf>
    <xf numFmtId="9" fontId="66" fillId="0" borderId="69" xfId="2" applyFont="1" applyFill="1" applyBorder="1" applyAlignment="1">
      <alignment horizontal="center" vertical="center"/>
    </xf>
    <xf numFmtId="0" fontId="67" fillId="0" borderId="74" xfId="0" applyFont="1" applyFill="1" applyBorder="1" applyAlignment="1">
      <alignment horizontal="left" vertical="center" wrapText="1" indent="1"/>
    </xf>
    <xf numFmtId="165" fontId="66" fillId="0" borderId="69" xfId="0" applyNumberFormat="1" applyFont="1" applyFill="1" applyBorder="1" applyAlignment="1">
      <alignment horizontal="center" vertical="center"/>
    </xf>
    <xf numFmtId="0" fontId="66" fillId="0" borderId="11" xfId="0" applyFont="1" applyFill="1" applyBorder="1" applyAlignment="1">
      <alignment horizontal="left" vertical="center" wrapText="1" indent="1"/>
    </xf>
    <xf numFmtId="0" fontId="68" fillId="0" borderId="15" xfId="0" applyFont="1" applyFill="1" applyBorder="1" applyAlignment="1">
      <alignment horizontal="left" vertical="center" wrapText="1" indent="1"/>
    </xf>
    <xf numFmtId="3" fontId="44" fillId="0" borderId="12" xfId="0" applyNumberFormat="1" applyFont="1" applyFill="1" applyBorder="1" applyAlignment="1">
      <alignment horizontal="center" vertical="center"/>
    </xf>
    <xf numFmtId="0" fontId="44" fillId="0" borderId="14" xfId="0" applyFont="1" applyFill="1" applyBorder="1" applyAlignment="1">
      <alignment vertical="center" wrapText="1"/>
    </xf>
    <xf numFmtId="37" fontId="66" fillId="0" borderId="14" xfId="0" applyNumberFormat="1" applyFont="1" applyFill="1" applyBorder="1" applyAlignment="1">
      <alignment horizontal="center" vertical="center" wrapText="1"/>
    </xf>
    <xf numFmtId="37" fontId="66" fillId="0" borderId="12" xfId="0" applyNumberFormat="1" applyFont="1" applyFill="1" applyBorder="1" applyAlignment="1">
      <alignment horizontal="center" vertical="center"/>
    </xf>
    <xf numFmtId="0" fontId="66" fillId="0" borderId="0" xfId="0" applyFont="1" applyFill="1" applyAlignment="1">
      <alignment horizontal="center" vertical="center"/>
    </xf>
    <xf numFmtId="0" fontId="44" fillId="0" borderId="15" xfId="0" applyFont="1" applyFill="1" applyBorder="1" applyAlignment="1">
      <alignment horizontal="left" vertical="center" wrapText="1" indent="1"/>
    </xf>
    <xf numFmtId="3" fontId="66" fillId="0" borderId="0" xfId="0" applyNumberFormat="1" applyFont="1" applyFill="1"/>
    <xf numFmtId="0" fontId="67" fillId="0" borderId="12" xfId="0" applyFont="1" applyFill="1" applyBorder="1" applyAlignment="1">
      <alignment horizontal="left" vertical="center" wrapText="1" indent="1"/>
    </xf>
    <xf numFmtId="0" fontId="66" fillId="0" borderId="75" xfId="0" applyFont="1" applyFill="1" applyBorder="1" applyAlignment="1">
      <alignment horizontal="left" vertical="center" wrapText="1" indent="1"/>
    </xf>
    <xf numFmtId="0" fontId="67" fillId="0" borderId="71" xfId="0" applyFont="1" applyFill="1" applyBorder="1" applyAlignment="1">
      <alignment horizontal="left" vertical="center" wrapText="1" indent="1"/>
    </xf>
    <xf numFmtId="0" fontId="66" fillId="0" borderId="57" xfId="0" applyFont="1" applyFill="1" applyBorder="1" applyAlignment="1">
      <alignment horizontal="left" vertical="center" wrapText="1" indent="1"/>
    </xf>
    <xf numFmtId="0" fontId="67" fillId="0" borderId="76" xfId="0" applyFont="1" applyFill="1" applyBorder="1" applyAlignment="1">
      <alignment horizontal="left" vertical="center" wrapText="1" indent="1"/>
    </xf>
    <xf numFmtId="3" fontId="66" fillId="0" borderId="77" xfId="0" applyNumberFormat="1" applyFont="1" applyFill="1" applyBorder="1" applyAlignment="1">
      <alignment horizontal="center" vertical="center"/>
    </xf>
    <xf numFmtId="165" fontId="66" fillId="0" borderId="9" xfId="0" applyNumberFormat="1" applyFont="1" applyFill="1" applyBorder="1" applyAlignment="1">
      <alignment horizontal="center" vertical="center"/>
    </xf>
    <xf numFmtId="165" fontId="66" fillId="0" borderId="54" xfId="0" applyNumberFormat="1" applyFont="1" applyFill="1" applyBorder="1" applyAlignment="1">
      <alignment horizontal="center" vertical="center"/>
    </xf>
    <xf numFmtId="0" fontId="66" fillId="0" borderId="46" xfId="0" applyFont="1" applyFill="1" applyBorder="1" applyAlignment="1">
      <alignment horizontal="left" vertical="center" wrapText="1" indent="1"/>
    </xf>
    <xf numFmtId="3" fontId="66" fillId="0" borderId="78" xfId="0" applyNumberFormat="1" applyFont="1" applyFill="1" applyBorder="1" applyAlignment="1">
      <alignment horizontal="center" vertical="center"/>
    </xf>
    <xf numFmtId="0" fontId="68" fillId="0" borderId="79" xfId="0" applyFont="1" applyFill="1" applyBorder="1" applyAlignment="1">
      <alignment horizontal="left" vertical="center" wrapText="1" indent="1"/>
    </xf>
    <xf numFmtId="0" fontId="44" fillId="0" borderId="1" xfId="0" applyFont="1" applyFill="1" applyBorder="1" applyAlignment="1">
      <alignment vertical="center" wrapText="1"/>
    </xf>
    <xf numFmtId="0" fontId="68" fillId="0" borderId="14" xfId="0" applyFont="1" applyFill="1" applyBorder="1" applyAlignment="1">
      <alignment vertical="center" wrapText="1"/>
    </xf>
    <xf numFmtId="165" fontId="44" fillId="0" borderId="12" xfId="0" applyNumberFormat="1" applyFont="1" applyFill="1" applyBorder="1" applyAlignment="1">
      <alignment horizontal="center" vertical="center"/>
    </xf>
    <xf numFmtId="0" fontId="44" fillId="0" borderId="14" xfId="0" applyFont="1" applyFill="1" applyBorder="1" applyAlignment="1">
      <alignment horizontal="left" vertical="center" wrapText="1" indent="1"/>
    </xf>
    <xf numFmtId="0" fontId="41" fillId="2" borderId="14" xfId="0" applyFont="1" applyFill="1" applyBorder="1" applyAlignment="1">
      <alignment horizontal="left" vertical="center" wrapText="1"/>
    </xf>
    <xf numFmtId="3" fontId="27" fillId="11" borderId="14" xfId="0" applyNumberFormat="1" applyFont="1" applyFill="1" applyBorder="1" applyAlignment="1">
      <alignment horizontal="center" vertical="center" wrapText="1"/>
    </xf>
    <xf numFmtId="3" fontId="33" fillId="2" borderId="12" xfId="0" applyNumberFormat="1" applyFont="1" applyFill="1" applyBorder="1" applyAlignment="1">
      <alignment horizontal="center" vertical="center"/>
    </xf>
    <xf numFmtId="9" fontId="28" fillId="2" borderId="12" xfId="2" applyFont="1" applyFill="1" applyBorder="1" applyAlignment="1">
      <alignment horizontal="center" vertical="center"/>
    </xf>
    <xf numFmtId="165" fontId="28" fillId="2" borderId="12" xfId="0" applyNumberFormat="1" applyFont="1" applyFill="1" applyBorder="1" applyAlignment="1">
      <alignment horizontal="center" vertical="center"/>
    </xf>
    <xf numFmtId="3" fontId="33" fillId="2" borderId="87" xfId="0" applyNumberFormat="1" applyFont="1" applyFill="1" applyBorder="1" applyAlignment="1">
      <alignment horizontal="center" vertical="center"/>
    </xf>
    <xf numFmtId="3" fontId="70" fillId="0" borderId="14" xfId="0" applyNumberFormat="1" applyFont="1" applyFill="1" applyBorder="1" applyAlignment="1">
      <alignment horizontal="center" vertical="center" wrapText="1"/>
    </xf>
    <xf numFmtId="0" fontId="25" fillId="3" borderId="14" xfId="0" applyFont="1" applyFill="1" applyBorder="1" applyAlignment="1">
      <alignment vertical="center" wrapText="1"/>
    </xf>
    <xf numFmtId="0" fontId="30" fillId="3" borderId="14" xfId="0" applyFont="1" applyFill="1" applyBorder="1" applyAlignment="1">
      <alignment vertical="center" wrapText="1"/>
    </xf>
    <xf numFmtId="165" fontId="1" fillId="0" borderId="0" xfId="2" applyNumberFormat="1" applyFont="1" applyFill="1"/>
    <xf numFmtId="165" fontId="0" fillId="0" borderId="0" xfId="2" applyNumberFormat="1" applyFont="1" applyFill="1"/>
    <xf numFmtId="0" fontId="3" fillId="0" borderId="0" xfId="0" applyFont="1" applyFill="1" applyAlignment="1"/>
    <xf numFmtId="0" fontId="3" fillId="0" borderId="0" xfId="0" applyFont="1" applyAlignment="1"/>
    <xf numFmtId="0" fontId="51" fillId="0" borderId="0" xfId="0" applyFont="1" applyAlignment="1"/>
    <xf numFmtId="0" fontId="3" fillId="0" borderId="0" xfId="0" applyFont="1" applyFill="1" applyAlignment="1">
      <alignment horizontal="center" wrapText="1"/>
    </xf>
    <xf numFmtId="0" fontId="8" fillId="0" borderId="5"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0" fontId="9" fillId="0" borderId="13"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4" fillId="0" borderId="0" xfId="0" applyFont="1" applyFill="1" applyAlignment="1">
      <alignment horizont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49" fontId="7" fillId="0" borderId="2"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4" xfId="0" applyFont="1" applyFill="1" applyBorder="1" applyAlignment="1">
      <alignment horizontal="center"/>
    </xf>
    <xf numFmtId="0" fontId="9" fillId="0" borderId="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11" fillId="0" borderId="2" xfId="0" applyFont="1" applyFill="1" applyBorder="1" applyAlignment="1">
      <alignment horizontal="left" vertical="center" wrapText="1"/>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9" fontId="9" fillId="0" borderId="2" xfId="0" applyNumberFormat="1" applyFont="1" applyFill="1" applyBorder="1" applyAlignment="1">
      <alignment horizontal="center" vertical="center"/>
    </xf>
    <xf numFmtId="9" fontId="9" fillId="0" borderId="3" xfId="0" applyNumberFormat="1" applyFont="1" applyFill="1" applyBorder="1" applyAlignment="1">
      <alignment horizontal="center" vertical="center"/>
    </xf>
    <xf numFmtId="9" fontId="9" fillId="0" borderId="4" xfId="0" applyNumberFormat="1" applyFont="1" applyFill="1" applyBorder="1" applyAlignment="1">
      <alignment horizontal="center" vertical="center"/>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9" fontId="10" fillId="0" borderId="2" xfId="0" applyNumberFormat="1" applyFont="1" applyFill="1" applyBorder="1" applyAlignment="1">
      <alignment horizontal="center" vertical="center"/>
    </xf>
    <xf numFmtId="9" fontId="10" fillId="0" borderId="3" xfId="0" applyNumberFormat="1" applyFont="1" applyFill="1" applyBorder="1" applyAlignment="1">
      <alignment horizontal="center" vertical="center"/>
    </xf>
    <xf numFmtId="9" fontId="10" fillId="0" borderId="4" xfId="0" applyNumberFormat="1" applyFont="1" applyFill="1" applyBorder="1" applyAlignment="1">
      <alignment horizontal="center" vertical="center"/>
    </xf>
    <xf numFmtId="9" fontId="23" fillId="0" borderId="2" xfId="0" applyNumberFormat="1" applyFont="1" applyFill="1" applyBorder="1" applyAlignment="1">
      <alignment horizontal="center" vertical="center"/>
    </xf>
    <xf numFmtId="9" fontId="23" fillId="0" borderId="3" xfId="0" applyNumberFormat="1" applyFont="1" applyFill="1" applyBorder="1" applyAlignment="1">
      <alignment horizontal="center" vertical="center"/>
    </xf>
    <xf numFmtId="9" fontId="23" fillId="0" borderId="4" xfId="0" applyNumberFormat="1" applyFont="1" applyFill="1" applyBorder="1" applyAlignment="1">
      <alignment horizontal="center" vertical="center"/>
    </xf>
    <xf numFmtId="9" fontId="5" fillId="0" borderId="2" xfId="0" applyNumberFormat="1" applyFont="1" applyFill="1" applyBorder="1" applyAlignment="1">
      <alignment horizontal="center" vertical="center"/>
    </xf>
    <xf numFmtId="9" fontId="5" fillId="0" borderId="3" xfId="0" applyNumberFormat="1" applyFont="1" applyFill="1" applyBorder="1" applyAlignment="1">
      <alignment horizontal="center" vertical="center"/>
    </xf>
    <xf numFmtId="9" fontId="5" fillId="0" borderId="4" xfId="0" applyNumberFormat="1" applyFont="1" applyFill="1" applyBorder="1" applyAlignment="1">
      <alignment horizontal="center" vertical="center"/>
    </xf>
    <xf numFmtId="0" fontId="8" fillId="0" borderId="17" xfId="0" applyFont="1" applyFill="1" applyBorder="1" applyAlignment="1">
      <alignment horizontal="left"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27" fillId="0" borderId="2" xfId="0" applyFont="1" applyFill="1" applyBorder="1" applyAlignment="1">
      <alignment horizontal="left" vertical="center" wrapText="1"/>
    </xf>
    <xf numFmtId="0" fontId="27" fillId="0" borderId="3" xfId="0" applyFont="1" applyFill="1" applyBorder="1" applyAlignment="1">
      <alignment horizontal="left" vertical="center" wrapText="1"/>
    </xf>
    <xf numFmtId="0" fontId="27" fillId="0" borderId="4" xfId="0" applyFont="1" applyFill="1" applyBorder="1" applyAlignment="1">
      <alignment horizontal="left" vertical="center" wrapText="1"/>
    </xf>
    <xf numFmtId="0" fontId="27" fillId="0" borderId="2" xfId="0" applyFont="1" applyFill="1" applyBorder="1" applyAlignment="1">
      <alignment horizontal="center" vertical="center"/>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13"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7" fillId="0" borderId="13" xfId="0" applyFont="1" applyFill="1" applyBorder="1" applyAlignment="1">
      <alignment vertical="center" wrapText="1"/>
    </xf>
    <xf numFmtId="0" fontId="27" fillId="0" borderId="15" xfId="0" applyFont="1" applyFill="1" applyBorder="1" applyAlignment="1">
      <alignment vertical="center" wrapText="1"/>
    </xf>
    <xf numFmtId="0" fontId="27" fillId="0" borderId="14" xfId="0" applyFont="1" applyFill="1" applyBorder="1" applyAlignment="1">
      <alignment vertical="center" wrapText="1"/>
    </xf>
    <xf numFmtId="0" fontId="27" fillId="0" borderId="5" xfId="0" applyFont="1" applyFill="1" applyBorder="1" applyAlignment="1">
      <alignment horizontal="left" vertical="center" wrapText="1"/>
    </xf>
    <xf numFmtId="0" fontId="27" fillId="0" borderId="6"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27" fillId="0" borderId="8"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9" xfId="0" applyFont="1" applyFill="1" applyBorder="1" applyAlignment="1">
      <alignment horizontal="left" vertical="center" wrapText="1"/>
    </xf>
    <xf numFmtId="0" fontId="27" fillId="0" borderId="10" xfId="0" applyFont="1" applyFill="1" applyBorder="1" applyAlignment="1">
      <alignment horizontal="left" vertical="center" wrapText="1"/>
    </xf>
    <xf numFmtId="0" fontId="27" fillId="0" borderId="11"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35" fillId="0" borderId="0" xfId="0" applyFont="1" applyFill="1" applyAlignment="1">
      <alignment horizontal="center"/>
    </xf>
    <xf numFmtId="0" fontId="27" fillId="0" borderId="1" xfId="0" applyFont="1" applyFill="1" applyBorder="1" applyAlignment="1">
      <alignment horizontal="center" vertical="center"/>
    </xf>
    <xf numFmtId="49" fontId="27" fillId="0" borderId="2" xfId="0" quotePrefix="1" applyNumberFormat="1" applyFont="1" applyFill="1" applyBorder="1" applyAlignment="1">
      <alignment horizontal="center" vertical="center"/>
    </xf>
    <xf numFmtId="49" fontId="27" fillId="0" borderId="3" xfId="0" applyNumberFormat="1" applyFont="1" applyFill="1" applyBorder="1" applyAlignment="1">
      <alignment horizontal="center" vertical="center"/>
    </xf>
    <xf numFmtId="49" fontId="27" fillId="0" borderId="4" xfId="0" applyNumberFormat="1" applyFont="1" applyFill="1" applyBorder="1" applyAlignment="1">
      <alignment horizontal="center" vertical="center"/>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5" fillId="0" borderId="2" xfId="0" applyFont="1" applyFill="1" applyBorder="1" applyAlignment="1">
      <alignment horizontal="center"/>
    </xf>
    <xf numFmtId="0" fontId="25" fillId="0" borderId="3" xfId="0" applyFont="1" applyFill="1" applyBorder="1" applyAlignment="1">
      <alignment horizontal="center"/>
    </xf>
    <xf numFmtId="0" fontId="25" fillId="0" borderId="4" xfId="0" applyFont="1" applyFill="1" applyBorder="1" applyAlignment="1">
      <alignment horizontal="center"/>
    </xf>
    <xf numFmtId="0" fontId="27" fillId="0" borderId="3" xfId="0" applyFont="1" applyFill="1" applyBorder="1" applyAlignment="1">
      <alignment horizontal="left" vertical="center"/>
    </xf>
    <xf numFmtId="0" fontId="27" fillId="0" borderId="4" xfId="0" applyFont="1" applyFill="1" applyBorder="1" applyAlignment="1">
      <alignment horizontal="left" vertical="center"/>
    </xf>
    <xf numFmtId="0" fontId="35" fillId="0" borderId="0" xfId="0" applyFont="1" applyFill="1" applyAlignment="1">
      <alignment horizontal="center" wrapText="1"/>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4" xfId="0" applyFont="1" applyFill="1" applyBorder="1" applyAlignment="1">
      <alignment horizontal="center" vertical="center"/>
    </xf>
    <xf numFmtId="9" fontId="34" fillId="4" borderId="2" xfId="0" applyNumberFormat="1" applyFont="1" applyFill="1" applyBorder="1" applyAlignment="1">
      <alignment horizontal="center" vertical="center"/>
    </xf>
    <xf numFmtId="9" fontId="34" fillId="4" borderId="3" xfId="0" applyNumberFormat="1" applyFont="1" applyFill="1" applyBorder="1" applyAlignment="1">
      <alignment horizontal="center" vertical="center"/>
    </xf>
    <xf numFmtId="9" fontId="34" fillId="4" borderId="4" xfId="0" applyNumberFormat="1" applyFont="1" applyFill="1" applyBorder="1" applyAlignment="1">
      <alignment horizontal="center" vertical="center"/>
    </xf>
    <xf numFmtId="0" fontId="27" fillId="0" borderId="5" xfId="0" applyFont="1" applyFill="1" applyBorder="1" applyAlignment="1">
      <alignment horizontal="center" vertical="center"/>
    </xf>
    <xf numFmtId="0" fontId="27" fillId="0" borderId="6"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10" xfId="0" applyFont="1" applyFill="1" applyBorder="1" applyAlignment="1">
      <alignment horizontal="center" vertical="center"/>
    </xf>
    <xf numFmtId="0" fontId="27" fillId="0" borderId="11" xfId="0" applyFont="1" applyFill="1" applyBorder="1" applyAlignment="1">
      <alignment horizontal="center" vertical="center"/>
    </xf>
    <xf numFmtId="0" fontId="27" fillId="0" borderId="12" xfId="0" applyFont="1" applyFill="1" applyBorder="1" applyAlignment="1">
      <alignment horizontal="center" vertical="center"/>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4" fillId="5" borderId="0" xfId="0" applyFont="1" applyFill="1" applyAlignment="1">
      <alignment horizontal="center"/>
    </xf>
    <xf numFmtId="0" fontId="7" fillId="2" borderId="1" xfId="0" applyFont="1" applyFill="1" applyBorder="1" applyAlignment="1">
      <alignment horizontal="center" vertical="center"/>
    </xf>
    <xf numFmtId="49" fontId="7" fillId="2" borderId="2" xfId="0" applyNumberFormat="1" applyFont="1" applyFill="1" applyBorder="1" applyAlignment="1">
      <alignment horizontal="center" vertical="center"/>
    </xf>
    <xf numFmtId="49" fontId="7" fillId="2" borderId="3" xfId="0" applyNumberFormat="1" applyFont="1" applyFill="1" applyBorder="1" applyAlignment="1">
      <alignment horizontal="center" vertical="center"/>
    </xf>
    <xf numFmtId="49" fontId="7" fillId="2" borderId="4"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2" xfId="0" applyFont="1" applyBorder="1" applyAlignment="1">
      <alignment horizontal="left" vertical="center" wrapText="1"/>
    </xf>
    <xf numFmtId="0" fontId="7" fillId="4" borderId="2" xfId="0" applyFont="1" applyFill="1" applyBorder="1" applyAlignment="1">
      <alignment horizontal="left" vertical="center" wrapText="1"/>
    </xf>
    <xf numFmtId="0" fontId="7" fillId="4" borderId="3" xfId="0" applyFont="1" applyFill="1" applyBorder="1" applyAlignment="1">
      <alignment horizontal="left" vertical="center"/>
    </xf>
    <xf numFmtId="0" fontId="7" fillId="4" borderId="4" xfId="0" applyFont="1" applyFill="1" applyBorder="1" applyAlignment="1">
      <alignment horizontal="left" vertical="center"/>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9" fontId="9" fillId="4" borderId="2" xfId="0" applyNumberFormat="1" applyFont="1" applyFill="1" applyBorder="1" applyAlignment="1">
      <alignment horizontal="center" vertical="center"/>
    </xf>
    <xf numFmtId="9" fontId="9" fillId="4" borderId="6" xfId="0" applyNumberFormat="1" applyFont="1" applyFill="1" applyBorder="1" applyAlignment="1">
      <alignment horizontal="center" vertical="center"/>
    </xf>
    <xf numFmtId="9" fontId="9" fillId="4" borderId="3" xfId="0" applyNumberFormat="1" applyFont="1" applyFill="1" applyBorder="1" applyAlignment="1">
      <alignment horizontal="center" vertical="center"/>
    </xf>
    <xf numFmtId="9" fontId="9" fillId="4" borderId="4" xfId="0" applyNumberFormat="1" applyFont="1" applyFill="1" applyBorder="1" applyAlignment="1">
      <alignment horizontal="center" vertical="center"/>
    </xf>
    <xf numFmtId="9" fontId="9" fillId="4" borderId="11" xfId="0" applyNumberFormat="1" applyFont="1" applyFill="1" applyBorder="1" applyAlignment="1">
      <alignment horizontal="center" vertical="center"/>
    </xf>
    <xf numFmtId="0" fontId="9" fillId="4" borderId="2" xfId="0" applyFont="1" applyFill="1" applyBorder="1" applyAlignment="1">
      <alignment horizontal="center" vertical="center"/>
    </xf>
    <xf numFmtId="0" fontId="3" fillId="0" borderId="0" xfId="0" applyFont="1" applyAlignment="1">
      <alignment horizontal="center" wrapText="1"/>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4" xfId="0" applyFont="1" applyBorder="1" applyAlignment="1">
      <alignment horizontal="center" vertical="center" wrapText="1"/>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38" fillId="5" borderId="26" xfId="0" applyFont="1" applyFill="1" applyBorder="1" applyAlignment="1">
      <alignment horizontal="left" vertical="top" wrapText="1"/>
    </xf>
    <xf numFmtId="0" fontId="38" fillId="5" borderId="27" xfId="0" applyFont="1" applyFill="1" applyBorder="1" applyAlignment="1">
      <alignment horizontal="left" vertical="top" wrapText="1"/>
    </xf>
    <xf numFmtId="0" fontId="38" fillId="5" borderId="28" xfId="0" applyFont="1" applyFill="1" applyBorder="1" applyAlignment="1">
      <alignment horizontal="left" vertical="top" wrapText="1"/>
    </xf>
    <xf numFmtId="0" fontId="23" fillId="2" borderId="2"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41" fillId="2" borderId="2" xfId="0" applyFont="1" applyFill="1" applyBorder="1" applyAlignment="1">
      <alignment horizontal="center" vertical="center"/>
    </xf>
    <xf numFmtId="0" fontId="41" fillId="2" borderId="3" xfId="0" applyFont="1" applyFill="1" applyBorder="1" applyAlignment="1">
      <alignment horizontal="center" vertical="center"/>
    </xf>
    <xf numFmtId="0" fontId="41" fillId="2" borderId="4" xfId="0" applyFont="1" applyFill="1" applyBorder="1" applyAlignment="1">
      <alignment horizontal="center" vertical="center"/>
    </xf>
    <xf numFmtId="0" fontId="42" fillId="0" borderId="2" xfId="0" applyFont="1" applyBorder="1" applyAlignment="1">
      <alignment horizontal="center"/>
    </xf>
    <xf numFmtId="0" fontId="42" fillId="0" borderId="4" xfId="0" applyFont="1" applyBorder="1" applyAlignment="1">
      <alignment horizont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9" fontId="23" fillId="4" borderId="2" xfId="0" applyNumberFormat="1" applyFont="1" applyFill="1" applyBorder="1" applyAlignment="1">
      <alignment horizontal="center" vertical="center"/>
    </xf>
    <xf numFmtId="9" fontId="23" fillId="4" borderId="3" xfId="0" applyNumberFormat="1" applyFont="1" applyFill="1" applyBorder="1" applyAlignment="1">
      <alignment horizontal="center" vertical="center"/>
    </xf>
    <xf numFmtId="9" fontId="23" fillId="4" borderId="4" xfId="0" applyNumberFormat="1" applyFont="1" applyFill="1" applyBorder="1" applyAlignment="1">
      <alignment horizontal="center" vertical="center"/>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7" fillId="4" borderId="3" xfId="0" applyFont="1" applyFill="1" applyBorder="1" applyAlignment="1">
      <alignment horizontal="left"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1" xfId="0" applyFont="1" applyFill="1" applyBorder="1" applyAlignment="1">
      <alignment horizontal="center" vertical="center"/>
    </xf>
    <xf numFmtId="0" fontId="9" fillId="0" borderId="13" xfId="0" applyFont="1" applyFill="1" applyBorder="1" applyAlignment="1">
      <alignment vertical="center" wrapText="1"/>
    </xf>
    <xf numFmtId="0" fontId="9" fillId="0" borderId="15" xfId="0" applyFont="1" applyFill="1" applyBorder="1" applyAlignment="1">
      <alignment vertical="center" wrapText="1"/>
    </xf>
    <xf numFmtId="0" fontId="9" fillId="0" borderId="14" xfId="0" applyFont="1" applyFill="1" applyBorder="1" applyAlignment="1">
      <alignment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11" xfId="0" applyFont="1" applyFill="1" applyBorder="1" applyAlignment="1">
      <alignment horizontal="center" vertical="center"/>
    </xf>
    <xf numFmtId="0" fontId="9" fillId="0" borderId="12"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51" fillId="0" borderId="0" xfId="0" applyFont="1" applyAlignment="1">
      <alignment horizontal="center" wrapText="1"/>
    </xf>
    <xf numFmtId="0" fontId="24" fillId="2" borderId="0" xfId="0" applyFont="1" applyFill="1" applyBorder="1" applyAlignment="1">
      <alignment horizontal="center" vertical="center" wrapText="1"/>
    </xf>
    <xf numFmtId="0" fontId="40" fillId="7" borderId="2" xfId="0" applyFont="1" applyFill="1" applyBorder="1" applyAlignment="1">
      <alignment horizontal="center" vertical="center" wrapText="1"/>
    </xf>
    <xf numFmtId="0" fontId="40" fillId="7" borderId="3" xfId="0" applyFont="1" applyFill="1" applyBorder="1" applyAlignment="1">
      <alignment horizontal="center" vertical="center" wrapText="1"/>
    </xf>
    <xf numFmtId="0" fontId="40" fillId="7" borderId="4" xfId="0" applyFont="1" applyFill="1" applyBorder="1" applyAlignment="1">
      <alignment horizontal="center" vertical="center" wrapText="1"/>
    </xf>
    <xf numFmtId="0" fontId="6" fillId="2" borderId="1" xfId="0" applyFont="1" applyFill="1" applyBorder="1" applyAlignment="1">
      <alignment horizontal="center" vertical="center"/>
    </xf>
    <xf numFmtId="49" fontId="6" fillId="2" borderId="2" xfId="0" applyNumberFormat="1" applyFont="1" applyFill="1" applyBorder="1" applyAlignment="1">
      <alignment horizontal="center" vertical="center"/>
    </xf>
    <xf numFmtId="49" fontId="6" fillId="2" borderId="3"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52" fillId="0" borderId="5" xfId="0" applyFont="1" applyBorder="1" applyAlignment="1">
      <alignment horizontal="center"/>
    </xf>
    <xf numFmtId="0" fontId="52" fillId="0" borderId="6" xfId="0" applyFont="1" applyBorder="1" applyAlignment="1">
      <alignment horizontal="center"/>
    </xf>
    <xf numFmtId="0" fontId="52" fillId="0" borderId="7" xfId="0" applyFont="1" applyBorder="1" applyAlignment="1">
      <alignment horizontal="center"/>
    </xf>
    <xf numFmtId="0" fontId="22" fillId="7" borderId="2" xfId="0" applyFont="1" applyFill="1" applyBorder="1" applyAlignment="1">
      <alignment horizontal="center" vertical="center"/>
    </xf>
    <xf numFmtId="0" fontId="22" fillId="7" borderId="11" xfId="0" applyFont="1" applyFill="1" applyBorder="1" applyAlignment="1">
      <alignment horizontal="center" vertical="center"/>
    </xf>
    <xf numFmtId="0" fontId="22" fillId="7" borderId="3" xfId="0" applyFont="1" applyFill="1" applyBorder="1" applyAlignment="1">
      <alignment horizontal="center" vertical="center"/>
    </xf>
    <xf numFmtId="0" fontId="22" fillId="7" borderId="4" xfId="0" applyFont="1" applyFill="1" applyBorder="1" applyAlignment="1">
      <alignment horizontal="center" vertical="center"/>
    </xf>
    <xf numFmtId="0" fontId="52" fillId="4" borderId="2" xfId="0" applyFont="1" applyFill="1" applyBorder="1" applyAlignment="1">
      <alignment horizontal="center" vertical="center"/>
    </xf>
    <xf numFmtId="0" fontId="52" fillId="4" borderId="3" xfId="0" applyFont="1" applyFill="1" applyBorder="1" applyAlignment="1">
      <alignment horizontal="center" vertical="center"/>
    </xf>
    <xf numFmtId="0" fontId="52" fillId="4" borderId="4" xfId="0" applyFont="1" applyFill="1" applyBorder="1" applyAlignment="1">
      <alignment horizontal="center" vertical="center"/>
    </xf>
    <xf numFmtId="0" fontId="9" fillId="8" borderId="2" xfId="0" applyFont="1" applyFill="1" applyBorder="1" applyAlignment="1">
      <alignment horizontal="center" vertical="center" wrapText="1"/>
    </xf>
    <xf numFmtId="0" fontId="9" fillId="8" borderId="3" xfId="0" applyFont="1" applyFill="1" applyBorder="1" applyAlignment="1">
      <alignment horizontal="center" vertical="center"/>
    </xf>
    <xf numFmtId="0" fontId="9" fillId="8" borderId="4"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0" borderId="20"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35" xfId="0" applyFont="1" applyBorder="1" applyAlignment="1">
      <alignment horizontal="center" vertical="center" wrapText="1"/>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3" fillId="8" borderId="2"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8" borderId="4"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3" xfId="0" applyFont="1" applyFill="1" applyBorder="1" applyAlignment="1">
      <alignment vertical="center" wrapText="1"/>
    </xf>
    <xf numFmtId="0" fontId="24" fillId="2" borderId="15" xfId="0" applyFont="1" applyFill="1" applyBorder="1" applyAlignment="1">
      <alignment vertical="center" wrapText="1"/>
    </xf>
    <xf numFmtId="0" fontId="24" fillId="2" borderId="14" xfId="0" applyFont="1" applyFill="1" applyBorder="1" applyAlignment="1">
      <alignment vertical="center" wrapText="1"/>
    </xf>
    <xf numFmtId="0" fontId="57" fillId="2" borderId="5" xfId="0" applyFont="1" applyFill="1" applyBorder="1" applyAlignment="1">
      <alignment horizontal="center" vertical="center" wrapText="1"/>
    </xf>
    <xf numFmtId="0" fontId="57" fillId="2" borderId="6" xfId="0" applyFont="1" applyFill="1" applyBorder="1" applyAlignment="1">
      <alignment horizontal="center" vertical="center" wrapText="1"/>
    </xf>
    <xf numFmtId="0" fontId="57" fillId="2" borderId="7" xfId="0" applyFont="1" applyFill="1" applyBorder="1" applyAlignment="1">
      <alignment horizontal="center" vertical="center" wrapText="1"/>
    </xf>
    <xf numFmtId="0" fontId="57" fillId="2" borderId="8" xfId="0" applyFont="1" applyFill="1" applyBorder="1" applyAlignment="1">
      <alignment horizontal="center" vertical="center" wrapText="1"/>
    </xf>
    <xf numFmtId="0" fontId="57" fillId="2" borderId="0" xfId="0" applyFont="1" applyFill="1" applyBorder="1" applyAlignment="1">
      <alignment horizontal="center" vertical="center" wrapText="1"/>
    </xf>
    <xf numFmtId="0" fontId="57" fillId="2" borderId="9" xfId="0" applyFont="1" applyFill="1" applyBorder="1" applyAlignment="1">
      <alignment horizontal="center" vertical="center" wrapText="1"/>
    </xf>
    <xf numFmtId="0" fontId="57" fillId="2" borderId="10" xfId="0"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 borderId="12" xfId="0" applyFont="1" applyFill="1" applyBorder="1" applyAlignment="1">
      <alignment horizontal="center" vertical="center" wrapText="1"/>
    </xf>
    <xf numFmtId="0" fontId="11" fillId="7" borderId="2"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56" fillId="4" borderId="2" xfId="0" applyFont="1" applyFill="1" applyBorder="1" applyAlignment="1">
      <alignment horizontal="center" vertical="center" wrapText="1"/>
    </xf>
    <xf numFmtId="0" fontId="56" fillId="4" borderId="3"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4" xfId="0" applyFont="1" applyFill="1" applyBorder="1" applyAlignment="1">
      <alignment horizontal="center" vertical="center"/>
    </xf>
    <xf numFmtId="0" fontId="59" fillId="7" borderId="2" xfId="0" applyFont="1" applyFill="1" applyBorder="1" applyAlignment="1">
      <alignment horizontal="center" vertical="center" wrapText="1"/>
    </xf>
    <xf numFmtId="0" fontId="60" fillId="7" borderId="3" xfId="0" applyFont="1" applyFill="1" applyBorder="1" applyAlignment="1">
      <alignment horizontal="center" vertical="center" wrapText="1"/>
    </xf>
    <xf numFmtId="0" fontId="22" fillId="9" borderId="2" xfId="0" applyFont="1" applyFill="1" applyBorder="1" applyAlignment="1">
      <alignment horizontal="center" vertical="center" wrapText="1"/>
    </xf>
    <xf numFmtId="0" fontId="22" fillId="9" borderId="3" xfId="0" applyFont="1" applyFill="1" applyBorder="1" applyAlignment="1">
      <alignment horizontal="center" vertical="center" wrapText="1"/>
    </xf>
    <xf numFmtId="0" fontId="22" fillId="9" borderId="4" xfId="0" applyFont="1" applyFill="1" applyBorder="1" applyAlignment="1">
      <alignment horizontal="center" vertical="center" wrapText="1"/>
    </xf>
    <xf numFmtId="0" fontId="11" fillId="2" borderId="13" xfId="0" applyFont="1" applyFill="1" applyBorder="1" applyAlignment="1">
      <alignment vertical="center" wrapText="1"/>
    </xf>
    <xf numFmtId="0" fontId="11" fillId="2" borderId="15" xfId="0" applyFont="1" applyFill="1" applyBorder="1" applyAlignment="1">
      <alignment vertical="center" wrapText="1"/>
    </xf>
    <xf numFmtId="0" fontId="11" fillId="2" borderId="14" xfId="0" applyFont="1" applyFill="1" applyBorder="1" applyAlignment="1">
      <alignment vertical="center" wrapText="1"/>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10"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0" fontId="60" fillId="7" borderId="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2" borderId="15" xfId="0" applyFont="1" applyFill="1" applyBorder="1" applyAlignment="1">
      <alignment vertical="center" wrapText="1"/>
    </xf>
    <xf numFmtId="0" fontId="9" fillId="2" borderId="14" xfId="0" applyFont="1" applyFill="1" applyBorder="1" applyAlignment="1">
      <alignment vertical="center" wrapText="1"/>
    </xf>
    <xf numFmtId="0" fontId="9" fillId="2" borderId="8"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9" fillId="4" borderId="37"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9" fontId="8" fillId="2" borderId="2" xfId="0" applyNumberFormat="1" applyFont="1" applyFill="1" applyBorder="1" applyAlignment="1">
      <alignment horizontal="center" vertical="center"/>
    </xf>
    <xf numFmtId="9" fontId="8" fillId="2" borderId="6" xfId="0" applyNumberFormat="1" applyFont="1" applyFill="1" applyBorder="1" applyAlignment="1">
      <alignment horizontal="center" vertical="center"/>
    </xf>
    <xf numFmtId="9" fontId="8" fillId="2" borderId="3" xfId="0" applyNumberFormat="1" applyFont="1" applyFill="1" applyBorder="1" applyAlignment="1">
      <alignment horizontal="center" vertical="center"/>
    </xf>
    <xf numFmtId="9" fontId="8" fillId="2" borderId="4" xfId="0" applyNumberFormat="1" applyFont="1" applyFill="1" applyBorder="1" applyAlignment="1">
      <alignment horizontal="center" vertical="center"/>
    </xf>
    <xf numFmtId="9" fontId="9" fillId="4" borderId="2" xfId="0" applyNumberFormat="1" applyFont="1" applyFill="1" applyBorder="1" applyAlignment="1">
      <alignment horizontal="center" vertical="center" wrapText="1"/>
    </xf>
    <xf numFmtId="9" fontId="9" fillId="4" borderId="3" xfId="0" applyNumberFormat="1" applyFont="1" applyFill="1" applyBorder="1" applyAlignment="1">
      <alignment horizontal="center" vertical="center" wrapText="1"/>
    </xf>
    <xf numFmtId="9" fontId="9" fillId="4" borderId="4" xfId="0" applyNumberFormat="1"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3" xfId="0" applyFont="1" applyFill="1" applyBorder="1" applyAlignment="1">
      <alignment vertical="center" wrapText="1"/>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37"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2" xfId="0" applyFont="1" applyFill="1" applyBorder="1" applyAlignment="1">
      <alignment horizontal="center" vertical="center" wrapText="1"/>
    </xf>
    <xf numFmtId="9" fontId="9" fillId="2" borderId="2" xfId="0" applyNumberFormat="1" applyFont="1" applyFill="1" applyBorder="1" applyAlignment="1">
      <alignment horizontal="center" vertical="center" wrapText="1"/>
    </xf>
    <xf numFmtId="9" fontId="9" fillId="2" borderId="3" xfId="0" applyNumberFormat="1" applyFont="1" applyFill="1" applyBorder="1" applyAlignment="1">
      <alignment horizontal="center" vertical="center" wrapText="1"/>
    </xf>
    <xf numFmtId="9" fontId="9" fillId="2" borderId="4" xfId="0" applyNumberFormat="1"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9" fontId="9" fillId="2" borderId="2" xfId="0" applyNumberFormat="1" applyFont="1" applyFill="1" applyBorder="1" applyAlignment="1">
      <alignment horizontal="center" vertical="center"/>
    </xf>
    <xf numFmtId="9" fontId="9" fillId="2" borderId="6" xfId="0" applyNumberFormat="1" applyFont="1" applyFill="1" applyBorder="1" applyAlignment="1">
      <alignment horizontal="center" vertical="center"/>
    </xf>
    <xf numFmtId="9" fontId="9" fillId="2" borderId="3" xfId="0" applyNumberFormat="1" applyFont="1" applyFill="1" applyBorder="1" applyAlignment="1">
      <alignment horizontal="center" vertical="center"/>
    </xf>
    <xf numFmtId="9" fontId="9" fillId="2" borderId="4" xfId="0" applyNumberFormat="1" applyFont="1" applyFill="1" applyBorder="1" applyAlignment="1">
      <alignment horizontal="center" vertical="center"/>
    </xf>
    <xf numFmtId="0" fontId="9" fillId="4" borderId="11"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4" xfId="0" applyFont="1" applyFill="1" applyBorder="1" applyAlignment="1">
      <alignment horizontal="center" vertical="center" wrapText="1"/>
    </xf>
    <xf numFmtId="0" fontId="9" fillId="2" borderId="41" xfId="0" applyFont="1" applyFill="1" applyBorder="1" applyAlignment="1">
      <alignment horizontal="center" vertical="center"/>
    </xf>
    <xf numFmtId="0" fontId="9" fillId="2" borderId="42" xfId="0" applyFont="1" applyFill="1" applyBorder="1" applyAlignment="1">
      <alignment horizontal="center" vertical="center"/>
    </xf>
    <xf numFmtId="0" fontId="58" fillId="2" borderId="3" xfId="0" applyFont="1" applyFill="1" applyBorder="1" applyAlignment="1">
      <alignment horizontal="center" vertical="center" wrapText="1"/>
    </xf>
    <xf numFmtId="0" fontId="49" fillId="4" borderId="2" xfId="0" applyFont="1" applyFill="1" applyBorder="1" applyAlignment="1">
      <alignment horizontal="center" vertical="center"/>
    </xf>
    <xf numFmtId="0" fontId="49" fillId="4" borderId="3" xfId="0" applyFont="1" applyFill="1" applyBorder="1" applyAlignment="1">
      <alignment horizontal="center" vertical="center"/>
    </xf>
    <xf numFmtId="0" fontId="49" fillId="4" borderId="4"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0" xfId="0" applyFont="1" applyFill="1" applyBorder="1" applyAlignment="1">
      <alignment horizontal="center" vertical="center"/>
    </xf>
    <xf numFmtId="0" fontId="24" fillId="2" borderId="9" xfId="0" applyFont="1" applyFill="1" applyBorder="1" applyAlignment="1">
      <alignment horizontal="center" vertical="center"/>
    </xf>
    <xf numFmtId="0" fontId="24" fillId="2" borderId="10" xfId="0" applyFont="1" applyFill="1" applyBorder="1" applyAlignment="1">
      <alignment horizontal="center" vertical="center"/>
    </xf>
    <xf numFmtId="0" fontId="24" fillId="2" borderId="11" xfId="0" applyFont="1" applyFill="1" applyBorder="1" applyAlignment="1">
      <alignment horizontal="center" vertical="center"/>
    </xf>
    <xf numFmtId="0" fontId="24" fillId="2" borderId="12" xfId="0" applyFont="1" applyFill="1" applyBorder="1" applyAlignment="1">
      <alignment horizontal="center" vertical="center"/>
    </xf>
    <xf numFmtId="0" fontId="11" fillId="0" borderId="13" xfId="0" applyFont="1" applyBorder="1" applyAlignment="1">
      <alignment vertical="center" wrapText="1"/>
    </xf>
    <xf numFmtId="0" fontId="11" fillId="0" borderId="15" xfId="0" applyFont="1" applyBorder="1" applyAlignment="1">
      <alignment vertical="center" wrapText="1"/>
    </xf>
    <xf numFmtId="0" fontId="11" fillId="0" borderId="14" xfId="0" applyFont="1" applyBorder="1" applyAlignment="1">
      <alignment vertical="center" wrapText="1"/>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0" xfId="0" applyFont="1" applyBorder="1" applyAlignment="1">
      <alignment horizontal="center" vertical="center"/>
    </xf>
    <xf numFmtId="0" fontId="24" fillId="0" borderId="9" xfId="0" applyFont="1" applyBorder="1" applyAlignment="1">
      <alignment horizontal="center" vertical="center"/>
    </xf>
    <xf numFmtId="0" fontId="24" fillId="0" borderId="8" xfId="0" applyFont="1" applyBorder="1" applyAlignment="1">
      <alignment horizontal="center" vertic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44" fillId="0" borderId="50" xfId="0" applyFont="1" applyFill="1" applyBorder="1" applyAlignment="1">
      <alignment horizontal="center" vertical="center" wrapText="1"/>
    </xf>
    <xf numFmtId="0" fontId="44" fillId="0" borderId="51" xfId="0" applyFont="1" applyFill="1" applyBorder="1" applyAlignment="1">
      <alignment horizontal="center" vertical="center" wrapText="1"/>
    </xf>
    <xf numFmtId="0" fontId="44" fillId="0" borderId="52" xfId="0" applyFont="1" applyFill="1" applyBorder="1" applyAlignment="1">
      <alignment horizontal="center" vertical="center" wrapText="1"/>
    </xf>
    <xf numFmtId="0" fontId="44" fillId="0" borderId="53"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44" fillId="0" borderId="54" xfId="0" applyFont="1" applyFill="1" applyBorder="1" applyAlignment="1">
      <alignment horizontal="center" vertical="center" wrapText="1"/>
    </xf>
    <xf numFmtId="0" fontId="44" fillId="0" borderId="55" xfId="0" applyFont="1" applyFill="1" applyBorder="1" applyAlignment="1">
      <alignment horizontal="center" vertical="center" wrapText="1"/>
    </xf>
    <xf numFmtId="0" fontId="44" fillId="0" borderId="56" xfId="0" applyFont="1" applyFill="1" applyBorder="1" applyAlignment="1">
      <alignment horizontal="center" vertical="center" wrapText="1"/>
    </xf>
    <xf numFmtId="0" fontId="44" fillId="0" borderId="57" xfId="0" applyFont="1" applyFill="1" applyBorder="1" applyAlignment="1">
      <alignment horizontal="center" vertical="center" wrapText="1"/>
    </xf>
    <xf numFmtId="0" fontId="44" fillId="0" borderId="88" xfId="0" applyFont="1" applyFill="1" applyBorder="1" applyAlignment="1">
      <alignment horizontal="center" wrapText="1"/>
    </xf>
    <xf numFmtId="0" fontId="44" fillId="0" borderId="89" xfId="0" applyFont="1" applyFill="1" applyBorder="1" applyAlignment="1">
      <alignment horizontal="center" wrapText="1"/>
    </xf>
    <xf numFmtId="0" fontId="44" fillId="0" borderId="78" xfId="0" applyFont="1" applyFill="1" applyBorder="1" applyAlignment="1">
      <alignment horizontal="center" wrapText="1"/>
    </xf>
    <xf numFmtId="0" fontId="66" fillId="0" borderId="2" xfId="0" applyFont="1" applyFill="1" applyBorder="1" applyAlignment="1">
      <alignment horizontal="center" vertical="center"/>
    </xf>
    <xf numFmtId="0" fontId="66" fillId="0" borderId="3" xfId="0" applyFont="1" applyFill="1" applyBorder="1" applyAlignment="1">
      <alignment horizontal="center" vertical="center"/>
    </xf>
    <xf numFmtId="0" fontId="66" fillId="0" borderId="4" xfId="0" applyFont="1" applyFill="1" applyBorder="1" applyAlignment="1">
      <alignment horizontal="center" vertical="center"/>
    </xf>
    <xf numFmtId="49" fontId="66" fillId="0" borderId="2" xfId="0" applyNumberFormat="1" applyFont="1" applyFill="1" applyBorder="1" applyAlignment="1">
      <alignment horizontal="center" vertical="center"/>
    </xf>
    <xf numFmtId="49" fontId="66" fillId="0" borderId="3" xfId="0" applyNumberFormat="1" applyFont="1" applyFill="1" applyBorder="1" applyAlignment="1">
      <alignment horizontal="center" vertical="center"/>
    </xf>
    <xf numFmtId="49" fontId="66" fillId="0" borderId="4" xfId="0" applyNumberFormat="1" applyFont="1" applyFill="1" applyBorder="1" applyAlignment="1">
      <alignment horizontal="center" vertical="center"/>
    </xf>
    <xf numFmtId="0" fontId="66" fillId="0" borderId="2" xfId="0" applyFont="1" applyFill="1" applyBorder="1" applyAlignment="1">
      <alignment horizontal="center" vertical="center" wrapText="1"/>
    </xf>
    <xf numFmtId="0" fontId="66" fillId="0" borderId="3" xfId="0" applyFont="1" applyFill="1" applyBorder="1" applyAlignment="1">
      <alignment horizontal="center" vertical="center" wrapText="1"/>
    </xf>
    <xf numFmtId="0" fontId="66" fillId="0" borderId="4" xfId="0" applyFont="1" applyFill="1" applyBorder="1" applyAlignment="1">
      <alignment horizontal="center" vertical="center" wrapText="1"/>
    </xf>
    <xf numFmtId="0" fontId="44" fillId="0" borderId="47" xfId="0" applyFont="1" applyFill="1" applyBorder="1" applyAlignment="1">
      <alignment horizontal="center" vertical="center"/>
    </xf>
    <xf numFmtId="0" fontId="44" fillId="0" borderId="48" xfId="0" applyFont="1" applyFill="1" applyBorder="1" applyAlignment="1">
      <alignment horizontal="center" vertical="center"/>
    </xf>
    <xf numFmtId="0" fontId="44" fillId="0" borderId="49" xfId="0" applyFont="1" applyFill="1" applyBorder="1" applyAlignment="1">
      <alignment horizontal="center" vertical="center"/>
    </xf>
    <xf numFmtId="0" fontId="66" fillId="0" borderId="13" xfId="0" applyFont="1" applyFill="1" applyBorder="1" applyAlignment="1">
      <alignment horizontal="center" vertical="center" wrapText="1"/>
    </xf>
    <xf numFmtId="0" fontId="66" fillId="0" borderId="14" xfId="0" applyFont="1" applyFill="1" applyBorder="1" applyAlignment="1">
      <alignment horizontal="center" vertical="center" wrapText="1"/>
    </xf>
    <xf numFmtId="0" fontId="66" fillId="0" borderId="31" xfId="0" applyFont="1" applyFill="1" applyBorder="1" applyAlignment="1">
      <alignment horizontal="center" vertical="center" wrapText="1"/>
    </xf>
    <xf numFmtId="0" fontId="66" fillId="0" borderId="59" xfId="0" applyFont="1" applyFill="1" applyBorder="1" applyAlignment="1">
      <alignment horizontal="center" vertical="center" wrapText="1"/>
    </xf>
    <xf numFmtId="0" fontId="66" fillId="0" borderId="60" xfId="0" applyFont="1" applyFill="1" applyBorder="1" applyAlignment="1">
      <alignment horizontal="center" vertical="center" wrapText="1"/>
    </xf>
    <xf numFmtId="0" fontId="66" fillId="0" borderId="8" xfId="0" applyFont="1" applyFill="1" applyBorder="1" applyAlignment="1">
      <alignment horizontal="center" vertical="center" wrapText="1"/>
    </xf>
    <xf numFmtId="0" fontId="66" fillId="0" borderId="66" xfId="0" applyFont="1" applyFill="1" applyBorder="1" applyAlignment="1">
      <alignment horizontal="center" vertical="center" wrapText="1"/>
    </xf>
    <xf numFmtId="0" fontId="66" fillId="0" borderId="67" xfId="0" applyFont="1" applyFill="1" applyBorder="1" applyAlignment="1">
      <alignment horizontal="center" vertical="center" wrapText="1"/>
    </xf>
    <xf numFmtId="0" fontId="66" fillId="0" borderId="68" xfId="0" applyFont="1" applyFill="1" applyBorder="1" applyAlignment="1">
      <alignment horizontal="center" vertical="center" wrapText="1"/>
    </xf>
    <xf numFmtId="0" fontId="66" fillId="0" borderId="11" xfId="0" applyFont="1" applyFill="1" applyBorder="1" applyAlignment="1">
      <alignment horizontal="center" vertical="center" wrapText="1"/>
    </xf>
    <xf numFmtId="0" fontId="66" fillId="0" borderId="69" xfId="0" applyFont="1" applyFill="1" applyBorder="1" applyAlignment="1">
      <alignment horizontal="center" vertical="center" wrapText="1"/>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6" fillId="0" borderId="13" xfId="0" applyFont="1" applyFill="1" applyBorder="1" applyAlignment="1">
      <alignment vertical="center" wrapText="1"/>
    </xf>
    <xf numFmtId="0" fontId="66" fillId="0" borderId="15" xfId="0" applyFont="1" applyFill="1" applyBorder="1" applyAlignment="1">
      <alignment vertical="center" wrapText="1"/>
    </xf>
    <xf numFmtId="0" fontId="66" fillId="0" borderId="14" xfId="0" applyFont="1" applyFill="1" applyBorder="1" applyAlignment="1">
      <alignment vertical="center" wrapText="1"/>
    </xf>
    <xf numFmtId="0" fontId="66" fillId="0" borderId="5" xfId="0" applyFont="1" applyFill="1" applyBorder="1" applyAlignment="1">
      <alignment horizontal="center" vertical="center" wrapText="1"/>
    </xf>
    <xf numFmtId="0" fontId="66" fillId="0" borderId="6" xfId="0" applyFont="1" applyFill="1" applyBorder="1" applyAlignment="1">
      <alignment horizontal="center" vertical="center" wrapText="1"/>
    </xf>
    <xf numFmtId="0" fontId="66" fillId="0" borderId="7"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9"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66" fillId="0" borderId="12" xfId="0" applyFont="1" applyFill="1" applyBorder="1" applyAlignment="1">
      <alignment horizontal="center" vertical="center" wrapText="1"/>
    </xf>
    <xf numFmtId="0" fontId="66" fillId="0" borderId="2" xfId="0" applyFont="1" applyFill="1" applyBorder="1" applyAlignment="1">
      <alignment horizontal="left" vertical="center" wrapText="1"/>
    </xf>
    <xf numFmtId="0" fontId="66" fillId="0" borderId="3" xfId="0" applyFont="1" applyFill="1" applyBorder="1" applyAlignment="1">
      <alignment horizontal="left" vertical="center" wrapText="1"/>
    </xf>
    <xf numFmtId="0" fontId="66" fillId="0" borderId="4" xfId="0" applyFont="1" applyFill="1" applyBorder="1" applyAlignment="1">
      <alignment horizontal="left" vertical="center" wrapText="1"/>
    </xf>
    <xf numFmtId="0" fontId="66" fillId="0" borderId="5" xfId="0" applyFont="1" applyFill="1" applyBorder="1" applyAlignment="1">
      <alignment horizontal="center" vertical="center"/>
    </xf>
    <xf numFmtId="0" fontId="66" fillId="0" borderId="6" xfId="0" applyFont="1" applyFill="1" applyBorder="1" applyAlignment="1">
      <alignment horizontal="center" vertical="center"/>
    </xf>
    <xf numFmtId="0" fontId="66" fillId="0" borderId="7" xfId="0" applyFont="1" applyFill="1" applyBorder="1" applyAlignment="1">
      <alignment horizontal="center" vertical="center"/>
    </xf>
    <xf numFmtId="0" fontId="66" fillId="0" borderId="8" xfId="0" applyFont="1" applyFill="1" applyBorder="1" applyAlignment="1">
      <alignment horizontal="center" vertical="center"/>
    </xf>
    <xf numFmtId="0" fontId="66" fillId="0" borderId="0" xfId="0" applyFont="1" applyFill="1" applyBorder="1" applyAlignment="1">
      <alignment horizontal="center" vertical="center"/>
    </xf>
    <xf numFmtId="0" fontId="66" fillId="0" borderId="9" xfId="0" applyFont="1" applyFill="1" applyBorder="1" applyAlignment="1">
      <alignment horizontal="center" vertical="center"/>
    </xf>
    <xf numFmtId="0" fontId="66" fillId="0" borderId="10" xfId="0" applyFont="1" applyFill="1" applyBorder="1" applyAlignment="1">
      <alignment horizontal="center" vertical="center"/>
    </xf>
    <xf numFmtId="0" fontId="66" fillId="0" borderId="11" xfId="0" applyFont="1" applyFill="1" applyBorder="1" applyAlignment="1">
      <alignment horizontal="center" vertical="center"/>
    </xf>
    <xf numFmtId="0" fontId="66" fillId="0" borderId="12" xfId="0" applyFont="1" applyFill="1" applyBorder="1" applyAlignment="1">
      <alignment horizontal="center" vertical="center"/>
    </xf>
    <xf numFmtId="9" fontId="66" fillId="0" borderId="2" xfId="0" applyNumberFormat="1" applyFont="1" applyFill="1" applyBorder="1" applyAlignment="1">
      <alignment horizontal="center" vertical="center"/>
    </xf>
    <xf numFmtId="9" fontId="66" fillId="0" borderId="3" xfId="0" applyNumberFormat="1" applyFont="1" applyFill="1" applyBorder="1" applyAlignment="1">
      <alignment horizontal="center" vertical="center"/>
    </xf>
    <xf numFmtId="9" fontId="66" fillId="0" borderId="4" xfId="0" applyNumberFormat="1" applyFont="1" applyFill="1" applyBorder="1" applyAlignment="1">
      <alignment horizontal="center" vertical="center"/>
    </xf>
    <xf numFmtId="0" fontId="66" fillId="0" borderId="75" xfId="0" applyFont="1" applyFill="1" applyBorder="1" applyAlignment="1">
      <alignment horizontal="center" vertical="center" wrapText="1"/>
    </xf>
    <xf numFmtId="0" fontId="66" fillId="0" borderId="6" xfId="0" applyFont="1" applyFill="1" applyBorder="1" applyAlignment="1">
      <alignment horizontal="left" vertical="center" wrapText="1"/>
    </xf>
    <xf numFmtId="0" fontId="66" fillId="0" borderId="7" xfId="0" applyFont="1" applyFill="1" applyBorder="1" applyAlignment="1">
      <alignment horizontal="left" vertical="center" wrapText="1"/>
    </xf>
    <xf numFmtId="0" fontId="66" fillId="0" borderId="0" xfId="0" applyFont="1" applyFill="1" applyBorder="1" applyAlignment="1">
      <alignment horizontal="left" vertical="center" wrapText="1"/>
    </xf>
    <xf numFmtId="0" fontId="66" fillId="0" borderId="9"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0" borderId="12" xfId="0" applyFont="1" applyFill="1" applyBorder="1" applyAlignment="1">
      <alignment horizontal="left" vertical="center" wrapText="1"/>
    </xf>
    <xf numFmtId="0" fontId="34" fillId="2" borderId="2"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80" xfId="0" applyFont="1" applyFill="1" applyBorder="1" applyAlignment="1">
      <alignment horizontal="center" vertical="center"/>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80" xfId="0" applyFont="1" applyBorder="1" applyAlignment="1">
      <alignment horizontal="center" vertical="center" wrapText="1"/>
    </xf>
    <xf numFmtId="0" fontId="8" fillId="4" borderId="80"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80" xfId="0" applyFont="1" applyFill="1" applyBorder="1" applyAlignment="1">
      <alignment horizontal="center" vertical="center"/>
    </xf>
    <xf numFmtId="0" fontId="41" fillId="2" borderId="81" xfId="0" applyFont="1" applyFill="1" applyBorder="1" applyAlignment="1">
      <alignment horizontal="center" vertical="center"/>
    </xf>
    <xf numFmtId="0" fontId="41" fillId="2" borderId="82" xfId="0" applyFont="1" applyFill="1" applyBorder="1" applyAlignment="1">
      <alignment horizontal="center" vertical="center"/>
    </xf>
    <xf numFmtId="0" fontId="41" fillId="2" borderId="83" xfId="0" applyFont="1" applyFill="1" applyBorder="1" applyAlignment="1">
      <alignment horizontal="center" vertical="center"/>
    </xf>
    <xf numFmtId="0" fontId="41" fillId="2" borderId="84" xfId="0" applyFont="1" applyFill="1" applyBorder="1" applyAlignment="1">
      <alignment horizontal="center" vertical="center"/>
    </xf>
    <xf numFmtId="0" fontId="41" fillId="2" borderId="85" xfId="0" applyFont="1" applyFill="1" applyBorder="1" applyAlignment="1">
      <alignment horizontal="center" vertical="center"/>
    </xf>
    <xf numFmtId="0" fontId="41" fillId="2" borderId="86"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80" xfId="0" applyFont="1" applyFill="1" applyBorder="1" applyAlignment="1">
      <alignment horizontal="center" vertical="center"/>
    </xf>
    <xf numFmtId="0" fontId="33" fillId="2" borderId="2"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3" fillId="2" borderId="80" xfId="0" applyFont="1" applyFill="1" applyBorder="1" applyAlignment="1">
      <alignment horizontal="center" vertical="center" wrapText="1"/>
    </xf>
    <xf numFmtId="9" fontId="41" fillId="10" borderId="2" xfId="0" applyNumberFormat="1" applyFont="1" applyFill="1" applyBorder="1" applyAlignment="1">
      <alignment horizontal="center" vertical="center"/>
    </xf>
    <xf numFmtId="9" fontId="41" fillId="10" borderId="3" xfId="0" applyNumberFormat="1" applyFont="1" applyFill="1" applyBorder="1" applyAlignment="1">
      <alignment horizontal="center" vertical="center"/>
    </xf>
    <xf numFmtId="9" fontId="41" fillId="10" borderId="80" xfId="0" applyNumberFormat="1" applyFont="1" applyFill="1" applyBorder="1" applyAlignment="1">
      <alignment horizontal="center" vertical="center"/>
    </xf>
    <xf numFmtId="9" fontId="69" fillId="10" borderId="2" xfId="0" applyNumberFormat="1" applyFont="1" applyFill="1" applyBorder="1" applyAlignment="1">
      <alignment horizontal="center" vertical="center"/>
    </xf>
    <xf numFmtId="9" fontId="69" fillId="10" borderId="3" xfId="0" applyNumberFormat="1" applyFont="1" applyFill="1" applyBorder="1" applyAlignment="1">
      <alignment horizontal="center" vertical="center"/>
    </xf>
    <xf numFmtId="9" fontId="69" fillId="10" borderId="80" xfId="0" applyNumberFormat="1" applyFont="1" applyFill="1" applyBorder="1" applyAlignment="1">
      <alignment horizontal="center" vertical="center"/>
    </xf>
    <xf numFmtId="9" fontId="41" fillId="10" borderId="2" xfId="0" applyNumberFormat="1" applyFont="1" applyFill="1" applyBorder="1" applyAlignment="1">
      <alignment horizontal="center" vertical="center" wrapText="1"/>
    </xf>
    <xf numFmtId="9" fontId="41" fillId="10" borderId="3" xfId="0" applyNumberFormat="1" applyFont="1" applyFill="1" applyBorder="1" applyAlignment="1">
      <alignment horizontal="center" vertical="center" wrapText="1"/>
    </xf>
    <xf numFmtId="9" fontId="41" fillId="10" borderId="80" xfId="0" applyNumberFormat="1" applyFont="1" applyFill="1" applyBorder="1" applyAlignment="1">
      <alignment horizontal="center" vertical="center" wrapText="1"/>
    </xf>
    <xf numFmtId="0" fontId="70" fillId="0" borderId="13" xfId="0" applyFont="1" applyFill="1" applyBorder="1" applyAlignment="1">
      <alignment vertical="center" wrapText="1"/>
    </xf>
    <xf numFmtId="0" fontId="70" fillId="0" borderId="15" xfId="0" applyFont="1" applyFill="1" applyBorder="1" applyAlignment="1">
      <alignment vertical="center" wrapText="1"/>
    </xf>
    <xf numFmtId="0" fontId="70" fillId="0" borderId="14" xfId="0" applyFont="1" applyFill="1" applyBorder="1" applyAlignment="1">
      <alignment vertical="center" wrapText="1"/>
    </xf>
    <xf numFmtId="0" fontId="71" fillId="5" borderId="0" xfId="0" applyFont="1" applyFill="1"/>
    <xf numFmtId="0" fontId="0" fillId="5" borderId="0" xfId="0" applyFill="1"/>
    <xf numFmtId="0" fontId="3" fillId="0" borderId="0" xfId="0" applyFont="1"/>
    <xf numFmtId="0" fontId="23" fillId="5" borderId="1" xfId="0" applyFont="1" applyFill="1" applyBorder="1" applyAlignment="1">
      <alignment horizontal="left" vertical="center" wrapText="1"/>
    </xf>
    <xf numFmtId="0" fontId="5" fillId="5" borderId="2" xfId="0" applyFont="1" applyFill="1" applyBorder="1" applyAlignment="1">
      <alignment horizontal="center" vertical="center"/>
    </xf>
    <xf numFmtId="0" fontId="5" fillId="5" borderId="3" xfId="0" applyFont="1" applyFill="1" applyBorder="1" applyAlignment="1">
      <alignment horizontal="center" vertical="center"/>
    </xf>
    <xf numFmtId="0" fontId="5" fillId="5" borderId="4" xfId="0" applyFont="1" applyFill="1" applyBorder="1" applyAlignment="1">
      <alignment horizontal="center" vertical="center"/>
    </xf>
    <xf numFmtId="0" fontId="23" fillId="2" borderId="1" xfId="0" applyFont="1" applyFill="1" applyBorder="1" applyAlignment="1">
      <alignment horizontal="left" vertical="center" wrapText="1"/>
    </xf>
    <xf numFmtId="49" fontId="5" fillId="2" borderId="5" xfId="0" applyNumberFormat="1" applyFont="1" applyFill="1" applyBorder="1" applyAlignment="1">
      <alignment horizontal="center" vertical="center"/>
    </xf>
    <xf numFmtId="49" fontId="5" fillId="2" borderId="6" xfId="0" applyNumberFormat="1" applyFont="1" applyFill="1" applyBorder="1" applyAlignment="1">
      <alignment horizontal="center" vertical="center"/>
    </xf>
    <xf numFmtId="49" fontId="5" fillId="2" borderId="7" xfId="0" applyNumberFormat="1" applyFont="1" applyFill="1" applyBorder="1" applyAlignment="1">
      <alignment horizontal="center" vertical="center"/>
    </xf>
    <xf numFmtId="0" fontId="23" fillId="2" borderId="2" xfId="0" applyFont="1" applyFill="1" applyBorder="1" applyAlignment="1">
      <alignment horizontal="left" vertical="center" wrapText="1"/>
    </xf>
    <xf numFmtId="0" fontId="0" fillId="0" borderId="90" xfId="0" applyFill="1" applyBorder="1" applyAlignment="1">
      <alignment horizontal="left" vertical="center" wrapText="1"/>
    </xf>
    <xf numFmtId="0" fontId="0" fillId="0" borderId="91" xfId="0" applyFill="1" applyBorder="1" applyAlignment="1">
      <alignment horizontal="left" vertical="center" wrapText="1"/>
    </xf>
    <xf numFmtId="0" fontId="0" fillId="0" borderId="92" xfId="0" applyFill="1" applyBorder="1" applyAlignment="1">
      <alignment horizontal="left" vertical="center" wrapText="1"/>
    </xf>
    <xf numFmtId="0" fontId="23" fillId="5" borderId="14"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3" fillId="5" borderId="12" xfId="0" applyFont="1" applyFill="1" applyBorder="1" applyAlignment="1">
      <alignment horizontal="center" vertical="center" wrapText="1"/>
    </xf>
    <xf numFmtId="49" fontId="23" fillId="0" borderId="14" xfId="0" applyNumberFormat="1" applyFont="1" applyFill="1" applyBorder="1" applyAlignment="1">
      <alignment horizontal="center" vertical="center" wrapText="1"/>
    </xf>
    <xf numFmtId="0" fontId="41" fillId="0" borderId="2" xfId="0" applyFont="1" applyFill="1" applyBorder="1" applyAlignment="1">
      <alignment horizontal="left" vertical="center" wrapText="1"/>
    </xf>
    <xf numFmtId="0" fontId="41" fillId="0" borderId="3" xfId="0" applyFont="1" applyFill="1" applyBorder="1" applyAlignment="1">
      <alignment horizontal="left" vertical="center" wrapText="1"/>
    </xf>
    <xf numFmtId="0" fontId="41" fillId="0" borderId="4" xfId="0" applyFont="1" applyFill="1" applyBorder="1" applyAlignment="1">
      <alignment horizontal="left" vertical="center" wrapText="1"/>
    </xf>
    <xf numFmtId="0" fontId="72" fillId="0" borderId="0" xfId="0" applyFont="1" applyFill="1" applyAlignment="1">
      <alignment horizontal="center"/>
    </xf>
  </cellXfs>
  <cellStyles count="4">
    <cellStyle name="Comma" xfId="1" builtinId="3"/>
    <cellStyle name="Comma 2" xf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tyles" Target="style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QBZ-SHARESERVER\sharefinanc~1\FINANCA%20JONE%20NE%20RRJET\FINANCA%20LOLA%202222\DOKUMENTAT%20TONA\Dokumentat%20e%20mia\Financa%202017\Liste_Pagesa_e_Unifikuar%20qbz.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emanuela.xhelita/Desktop/PBA%20I%202020-2022/MD/ATP%2020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row r="1">
          <cell r="A1" t="str">
            <v>Tajikistan: Simulation Sheet - MODEL 2</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row>
        <row r="8">
          <cell r="A8" t="str">
            <v>Test of last simulation:</v>
          </cell>
          <cell r="E8">
            <v>3372.7144028952257</v>
          </cell>
          <cell r="F8">
            <v>620.4410522769391</v>
          </cell>
          <cell r="G8">
            <v>9965.005556713757</v>
          </cell>
          <cell r="H8">
            <v>2923.9956528482762</v>
          </cell>
          <cell r="I8">
            <v>2504.4017630601261</v>
          </cell>
          <cell r="J8">
            <v>79230.836951979203</v>
          </cell>
        </row>
        <row r="10">
          <cell r="A10" t="str">
            <v>Simultaneous equations:</v>
          </cell>
          <cell r="N10" t="str">
            <v>Simultaneous equations using variable names:</v>
          </cell>
        </row>
        <row r="12">
          <cell r="A12" t="str">
            <v>GAP_V</v>
          </cell>
          <cell r="B12" t="e">
            <v>#N/A</v>
          </cell>
          <cell r="C12" t="e">
            <v>#N/A</v>
          </cell>
          <cell r="D12" t="e">
            <v>#N/A</v>
          </cell>
          <cell r="E12">
            <v>0.14256084552971515</v>
          </cell>
          <cell r="F12">
            <v>0.13360773346767019</v>
          </cell>
          <cell r="G12">
            <v>628.2547359670217</v>
          </cell>
          <cell r="H12">
            <v>380.59769143481753</v>
          </cell>
          <cell r="I12">
            <v>505.21567790438417</v>
          </cell>
          <cell r="J12">
            <v>0.21067762699135528</v>
          </cell>
          <cell r="N12" t="str">
            <v>(1)</v>
          </cell>
          <cell r="O12" t="str">
            <v>-(CAB_V-CNIR_V+E*(CFCCB_VE+CFCG_VE+CFCP_VE))</v>
          </cell>
          <cell r="P12" t="str">
            <v>=0</v>
          </cell>
        </row>
        <row r="13">
          <cell r="A13" t="str">
            <v>Q</v>
          </cell>
          <cell r="B13" t="e">
            <v>#N/A</v>
          </cell>
          <cell r="C13" t="e">
            <v>#N/A</v>
          </cell>
          <cell r="D13" t="e">
            <v>#N/A</v>
          </cell>
          <cell r="E13">
            <v>4.01406402754656E-5</v>
          </cell>
          <cell r="F13">
            <v>-3.5323876601545123E-9</v>
          </cell>
          <cell r="G13">
            <v>-9069.8243749897592</v>
          </cell>
          <cell r="H13">
            <v>2101.8727551043671</v>
          </cell>
          <cell r="I13">
            <v>-1430.3494112409617</v>
          </cell>
          <cell r="J13">
            <v>-78990.931467466566</v>
          </cell>
          <cell r="N13" t="str">
            <v>(2)</v>
          </cell>
          <cell r="O13" t="str">
            <v>((P-P_-1)/P_-1)-((P_-1-P_-2)/P_-2)-beta71*((Q/QL)-1)</v>
          </cell>
          <cell r="P13" t="str">
            <v>=0</v>
          </cell>
        </row>
        <row r="14">
          <cell r="A14" t="str">
            <v>Q_L</v>
          </cell>
          <cell r="B14" t="e">
            <v>#N/A</v>
          </cell>
          <cell r="C14" t="e">
            <v>#N/A</v>
          </cell>
          <cell r="D14" t="e">
            <v>#N/A</v>
          </cell>
          <cell r="E14">
            <v>7.0960280015892954E-2</v>
          </cell>
          <cell r="F14">
            <v>4.9999999959255753E-3</v>
          </cell>
          <cell r="G14">
            <v>-7.8721941400057248E-3</v>
          </cell>
          <cell r="H14">
            <v>4.8594690948396413E-3</v>
          </cell>
          <cell r="I14">
            <v>1.3207346661449001E-4</v>
          </cell>
          <cell r="J14">
            <v>0.12142201698017187</v>
          </cell>
          <cell r="N14" t="str">
            <v>(3)</v>
          </cell>
          <cell r="O14" t="str">
            <v>LN(1+ZQL)-beta11*LN(K/K_-1)-beta12*lambda-ZQT</v>
          </cell>
          <cell r="P14" t="str">
            <v>=0</v>
          </cell>
        </row>
        <row r="15">
          <cell r="A15" t="str">
            <v>K1</v>
          </cell>
          <cell r="B15" t="e">
            <v>#N/A</v>
          </cell>
          <cell r="C15" t="e">
            <v>#N/A</v>
          </cell>
          <cell r="D15" t="e">
            <v>#N/A</v>
          </cell>
          <cell r="E15">
            <v>-2139.6067441472751</v>
          </cell>
          <cell r="F15">
            <v>-434.71350484695358</v>
          </cell>
          <cell r="G15">
            <v>1556.8416456965824</v>
          </cell>
          <cell r="H15">
            <v>-649.91854089626395</v>
          </cell>
          <cell r="I15">
            <v>-747.95101241313387</v>
          </cell>
          <cell r="J15">
            <v>-5204.420946876151</v>
          </cell>
          <cell r="N15" t="str">
            <v>(4)</v>
          </cell>
          <cell r="O15" t="str">
            <v>IT-(K-(delta*K_-1))</v>
          </cell>
          <cell r="P15" t="str">
            <v>=0</v>
          </cell>
        </row>
        <row r="16">
          <cell r="A16" t="str">
            <v>K2</v>
          </cell>
          <cell r="C16" t="e">
            <v>#N/A</v>
          </cell>
          <cell r="D16" t="e">
            <v>#N/A</v>
          </cell>
          <cell r="E16">
            <v>-2537.3022539771591</v>
          </cell>
          <cell r="F16">
            <v>0</v>
          </cell>
          <cell r="G16">
            <v>-3112.1382671920983</v>
          </cell>
          <cell r="H16">
            <v>-4.170400006842101E-5</v>
          </cell>
          <cell r="I16">
            <v>0</v>
          </cell>
          <cell r="J16">
            <v>1911.2419434704889</v>
          </cell>
        </row>
        <row r="17">
          <cell r="A17" t="str">
            <v>KG</v>
          </cell>
          <cell r="C17" t="e">
            <v>#N/A</v>
          </cell>
          <cell r="D17" t="e">
            <v>#N/A</v>
          </cell>
          <cell r="E17">
            <v>-430.90844339765954</v>
          </cell>
          <cell r="F17">
            <v>-8.1016763532657023</v>
          </cell>
          <cell r="G17">
            <v>-5.9735479830999338</v>
          </cell>
          <cell r="H17">
            <v>-12.548137322548655</v>
          </cell>
          <cell r="I17">
            <v>-16.289976412696888</v>
          </cell>
          <cell r="J17">
            <v>28.37903931407277</v>
          </cell>
        </row>
        <row r="18">
          <cell r="A18" t="str">
            <v>K</v>
          </cell>
          <cell r="C18" t="e">
            <v>#N/A</v>
          </cell>
          <cell r="D18" t="e">
            <v>#N/A</v>
          </cell>
          <cell r="E18">
            <v>0</v>
          </cell>
          <cell r="F18">
            <v>0</v>
          </cell>
          <cell r="G18">
            <v>1497.5007350382839</v>
          </cell>
          <cell r="H18">
            <v>1272.8577918535739</v>
          </cell>
          <cell r="I18">
            <v>1081.9241455235533</v>
          </cell>
          <cell r="J18">
            <v>0</v>
          </cell>
        </row>
        <row r="19">
          <cell r="A19" t="str">
            <v>IT</v>
          </cell>
          <cell r="C19" t="e">
            <v>#N/A</v>
          </cell>
          <cell r="D19" t="e">
            <v>#N/A</v>
          </cell>
          <cell r="E19">
            <v>-8.0247344217468708</v>
          </cell>
          <cell r="F19">
            <v>-8.1016763530947173</v>
          </cell>
          <cell r="G19">
            <v>-4.0357788169690139</v>
          </cell>
          <cell r="H19">
            <v>-3.5282357360888454</v>
          </cell>
          <cell r="I19">
            <v>-3.3419684942764434</v>
          </cell>
          <cell r="J19">
            <v>-2.5784802701309673E-3</v>
          </cell>
        </row>
        <row r="20">
          <cell r="A20" t="str">
            <v>IP</v>
          </cell>
          <cell r="B20" t="e">
            <v>#N/A</v>
          </cell>
          <cell r="C20" t="e">
            <v>#N/A</v>
          </cell>
          <cell r="D20" t="e">
            <v>#N/A</v>
          </cell>
          <cell r="E20">
            <v>8.0247344217468708</v>
          </cell>
          <cell r="F20">
            <v>8.1016763530947173</v>
          </cell>
          <cell r="G20">
            <v>4.0277289784385175</v>
          </cell>
          <cell r="H20">
            <v>3.5199899005997395</v>
          </cell>
          <cell r="I20">
            <v>3.3473182786528923</v>
          </cell>
          <cell r="J20">
            <v>0</v>
          </cell>
          <cell r="N20" t="str">
            <v>(5)</v>
          </cell>
          <cell r="O20" t="str">
            <v>IP-(IT-IG)</v>
          </cell>
          <cell r="P20" t="str">
            <v>=0</v>
          </cell>
        </row>
        <row r="21">
          <cell r="A21" t="str">
            <v>IG</v>
          </cell>
          <cell r="B21" t="e">
            <v>#N/A</v>
          </cell>
          <cell r="C21" t="e">
            <v>#N/A</v>
          </cell>
          <cell r="D21" t="e">
            <v>#N/A</v>
          </cell>
          <cell r="E21">
            <v>8.0247344014663042</v>
          </cell>
          <cell r="F21">
            <v>8.1016763532656739</v>
          </cell>
          <cell r="G21">
            <v>-40.24112260166288</v>
          </cell>
          <cell r="H21">
            <v>12.548091341268673</v>
          </cell>
          <cell r="I21">
            <v>16.289976412696944</v>
          </cell>
          <cell r="J21">
            <v>2.5784802695056896E-3</v>
          </cell>
          <cell r="N21" t="str">
            <v>(6)</v>
          </cell>
          <cell r="O21" t="str">
            <v>IG-(IG_Q*Q*PQ)/PI</v>
          </cell>
          <cell r="P21" t="str">
            <v>=0</v>
          </cell>
        </row>
        <row r="22">
          <cell r="A22" t="str">
            <v>YD</v>
          </cell>
          <cell r="B22" t="e">
            <v>#N/A</v>
          </cell>
          <cell r="C22" t="e">
            <v>#N/A</v>
          </cell>
          <cell r="D22" t="e">
            <v>#N/A</v>
          </cell>
          <cell r="E22">
            <v>-185.51814261860272</v>
          </cell>
          <cell r="F22">
            <v>-186.22310378924885</v>
          </cell>
          <cell r="G22">
            <v>-116.90909303434091</v>
          </cell>
          <cell r="H22">
            <v>-60.047450240877879</v>
          </cell>
          <cell r="I22">
            <v>3.5907432834646897</v>
          </cell>
          <cell r="J22">
            <v>527.20568376399751</v>
          </cell>
          <cell r="N22" t="str">
            <v>(7)</v>
          </cell>
          <cell r="O22" t="str">
            <v>YD-(((Q*PQ)+(E*(FS_VE+G_VE)))/PC)</v>
          </cell>
          <cell r="P22" t="str">
            <v>=0</v>
          </cell>
        </row>
        <row r="23">
          <cell r="A23" t="str">
            <v>YDP</v>
          </cell>
          <cell r="B23" t="e">
            <v>#N/A</v>
          </cell>
          <cell r="C23" t="e">
            <v>#N/A</v>
          </cell>
          <cell r="D23" t="e">
            <v>#N/A</v>
          </cell>
          <cell r="E23">
            <v>-185.51814261870277</v>
          </cell>
          <cell r="F23">
            <v>-186.22310378924158</v>
          </cell>
          <cell r="G23">
            <v>-116.90909303434273</v>
          </cell>
          <cell r="H23">
            <v>-60.047450240878788</v>
          </cell>
          <cell r="I23">
            <v>3.5907432834583233</v>
          </cell>
          <cell r="J23">
            <v>388.84265782328839</v>
          </cell>
          <cell r="N23" t="str">
            <v>(8)</v>
          </cell>
          <cell r="O23" t="str">
            <v>YDP-(((Q*PQ)+(E*(FS_VE+G_VE))-RVN_V)/PC)</v>
          </cell>
          <cell r="P23" t="str">
            <v>=0</v>
          </cell>
        </row>
        <row r="24">
          <cell r="A24" t="str">
            <v>CP</v>
          </cell>
          <cell r="B24" t="e">
            <v>#N/A</v>
          </cell>
          <cell r="C24" t="e">
            <v>#N/A</v>
          </cell>
          <cell r="D24" t="e">
            <v>#N/A</v>
          </cell>
          <cell r="E24">
            <v>6.3103705495295717E-2</v>
          </cell>
          <cell r="F24">
            <v>6.3107939603861719E-3</v>
          </cell>
          <cell r="G24">
            <v>-7.4701869185785936E-3</v>
          </cell>
          <cell r="H24">
            <v>1.4969467942430571E-2</v>
          </cell>
          <cell r="I24">
            <v>9.7776539152818753E-3</v>
          </cell>
          <cell r="J24">
            <v>3.4964478065391214E-2</v>
          </cell>
          <cell r="N24" t="str">
            <v>(9)</v>
          </cell>
          <cell r="O24" t="str">
            <v>LN(CP/CP_-1)-(beta21+beta22*LN(CP_-1/CP_-2)+beta23*LN(YDP/YDP_-1)+gamma21*(LN(CP_-1)+gamma22 *LN(YDP_-1))</v>
          </cell>
          <cell r="P24" t="str">
            <v>=0</v>
          </cell>
        </row>
        <row r="25">
          <cell r="A25" t="str">
            <v>CG</v>
          </cell>
          <cell r="B25" t="e">
            <v>#N/A</v>
          </cell>
          <cell r="C25" t="e">
            <v>#N/A</v>
          </cell>
          <cell r="D25" t="e">
            <v>#N/A</v>
          </cell>
          <cell r="E25">
            <v>10.555159323859698</v>
          </cell>
          <cell r="F25">
            <v>18.94090169761057</v>
          </cell>
          <cell r="G25">
            <v>-35.394125401814108</v>
          </cell>
          <cell r="H25">
            <v>75.561661608614031</v>
          </cell>
          <cell r="I25">
            <v>130.29155102264667</v>
          </cell>
          <cell r="J25">
            <v>110.71618474009574</v>
          </cell>
          <cell r="N25" t="str">
            <v>(10)</v>
          </cell>
          <cell r="O25" t="str">
            <v>CG-(CG_Q*Q*PQ)/PC</v>
          </cell>
          <cell r="P25" t="str">
            <v>=0</v>
          </cell>
        </row>
        <row r="26">
          <cell r="A26" t="str">
            <v>M</v>
          </cell>
          <cell r="B26" t="e">
            <v>#N/A</v>
          </cell>
          <cell r="C26" t="e">
            <v>#N/A</v>
          </cell>
          <cell r="D26" t="e">
            <v>#N/A</v>
          </cell>
          <cell r="E26">
            <v>3.5871817202680845E-2</v>
          </cell>
          <cell r="F26">
            <v>2.6787076182438696E-2</v>
          </cell>
          <cell r="G26">
            <v>0.17010592945358916</v>
          </cell>
          <cell r="H26">
            <v>0.16038630490906236</v>
          </cell>
          <cell r="I26">
            <v>0.15466612023297266</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1.3034551934464067E-4</v>
          </cell>
          <cell r="F27">
            <v>2.5465740627339528E-12</v>
          </cell>
          <cell r="G27">
            <v>0</v>
          </cell>
          <cell r="H27">
            <v>0</v>
          </cell>
          <cell r="I27">
            <v>0</v>
          </cell>
          <cell r="J27">
            <v>-2528.928885911514</v>
          </cell>
          <cell r="N27" t="str">
            <v>(12)</v>
          </cell>
          <cell r="O27" t="str">
            <v>X-X_-1*(1+ZX)</v>
          </cell>
          <cell r="P27" t="str">
            <v>=0</v>
          </cell>
        </row>
        <row r="28">
          <cell r="A28" t="str">
            <v>RVN_V</v>
          </cell>
          <cell r="B28" t="e">
            <v>#N/A</v>
          </cell>
          <cell r="C28" t="e">
            <v>#N/A</v>
          </cell>
          <cell r="D28" t="e">
            <v>#N/A</v>
          </cell>
          <cell r="E28">
            <v>-171.6465869638123</v>
          </cell>
          <cell r="F28">
            <v>-177.98286765273178</v>
          </cell>
          <cell r="G28">
            <v>-800.03647558265311</v>
          </cell>
          <cell r="H28">
            <v>-507.77230969309221</v>
          </cell>
          <cell r="I28">
            <v>-507.07635046318774</v>
          </cell>
          <cell r="J28">
            <v>-200.32197385072504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-10.712659568835079</v>
          </cell>
          <cell r="F29">
            <v>-19.098401695133361</v>
          </cell>
          <cell r="G29">
            <v>-162.23929319279432</v>
          </cell>
          <cell r="H29">
            <v>-141.52822831319372</v>
          </cell>
          <cell r="I29">
            <v>-146.65356241309473</v>
          </cell>
          <cell r="J29">
            <v>-0.15749999999843567</v>
          </cell>
          <cell r="N29" t="str">
            <v>(14)</v>
          </cell>
          <cell r="O29" t="str">
            <v>Q-CG-CP-IT-IS-X+M</v>
          </cell>
          <cell r="P29" t="str">
            <v>=0</v>
          </cell>
        </row>
        <row r="30">
          <cell r="A30" t="str">
            <v>HM_V</v>
          </cell>
          <cell r="B30" t="e">
            <v>#N/A</v>
          </cell>
          <cell r="C30" t="e">
            <v>#N/A</v>
          </cell>
          <cell r="D30" t="e">
            <v>#N/A</v>
          </cell>
          <cell r="E30">
            <v>-0.86783182531803504</v>
          </cell>
          <cell r="F30">
            <v>4.0602687788082221</v>
          </cell>
          <cell r="G30">
            <v>199.99758513633583</v>
          </cell>
          <cell r="H30">
            <v>178.93596843646742</v>
          </cell>
          <cell r="I30">
            <v>143.18424332480026</v>
          </cell>
          <cell r="J30">
            <v>0</v>
          </cell>
          <cell r="N30" t="str">
            <v>(15)</v>
          </cell>
          <cell r="O30" t="str">
            <v>HM_V-(NFACB_V+NDACB_V)</v>
          </cell>
          <cell r="P30" t="str">
            <v>=0</v>
          </cell>
        </row>
        <row r="31">
          <cell r="A31" t="str">
            <v>M1_V</v>
          </cell>
          <cell r="B31" t="e">
            <v>#N/A</v>
          </cell>
          <cell r="C31" t="e">
            <v>#N/A</v>
          </cell>
          <cell r="D31" t="e">
            <v>#N/A</v>
          </cell>
          <cell r="E31">
            <v>1.1114107663856885</v>
          </cell>
          <cell r="F31">
            <v>-5.1998858575352642</v>
          </cell>
          <cell r="G31">
            <v>-257.30057313671068</v>
          </cell>
          <cell r="H31">
            <v>-230.46226719237211</v>
          </cell>
          <cell r="I31">
            <v>-184.84148447551388</v>
          </cell>
          <cell r="J31">
            <v>0</v>
          </cell>
          <cell r="N31" t="str">
            <v>(16)</v>
          </cell>
          <cell r="O31" t="str">
            <v>M1_V-(MU*HM_V)</v>
          </cell>
          <cell r="P31" t="str">
            <v>=0</v>
          </cell>
        </row>
        <row r="32">
          <cell r="A32" t="str">
            <v>MGAP_V</v>
          </cell>
          <cell r="B32" t="e">
            <v>#N/A</v>
          </cell>
          <cell r="C32" t="e">
            <v>#N/A</v>
          </cell>
          <cell r="D32" t="e">
            <v>#N/A</v>
          </cell>
          <cell r="E32">
            <v>-1.619554863130368E-5</v>
          </cell>
          <cell r="F32">
            <v>-7.2676094392265522E-6</v>
          </cell>
          <cell r="G32">
            <v>-5.9296015263730739E-2</v>
          </cell>
          <cell r="H32">
            <v>5.4406969737423538E-2</v>
          </cell>
          <cell r="I32">
            <v>-1.7018733169554268E-3</v>
          </cell>
          <cell r="J32">
            <v>-1.988144504346423E-3</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0</v>
          </cell>
          <cell r="F33">
            <v>0</v>
          </cell>
          <cell r="G33">
            <v>0</v>
          </cell>
          <cell r="H33">
            <v>0</v>
          </cell>
          <cell r="I33">
            <v>0</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-1.3690428422449534</v>
          </cell>
          <cell r="H34">
            <v>-1.4431307283939272</v>
          </cell>
          <cell r="I34">
            <v>-1.5544032923265108</v>
          </cell>
          <cell r="J34">
            <v>0</v>
          </cell>
          <cell r="N34" t="str">
            <v>(19)</v>
          </cell>
          <cell r="O34" t="str">
            <v>PI-(beta61*P+(1-beta61)*PM*E)</v>
          </cell>
          <cell r="P34" t="str">
            <v>=0</v>
          </cell>
        </row>
        <row r="35">
          <cell r="A35" t="str">
            <v>PQ</v>
          </cell>
          <cell r="B35" t="e">
            <v>#N/A</v>
          </cell>
          <cell r="C35" t="e">
            <v>#N/A</v>
          </cell>
          <cell r="D35" t="e">
            <v>#N/A</v>
          </cell>
          <cell r="E35">
            <v>-1.5921450735261189E-3</v>
          </cell>
          <cell r="F35">
            <v>-2.8248062751929925E-3</v>
          </cell>
          <cell r="G35">
            <v>0.55341613263398326</v>
          </cell>
          <cell r="H35">
            <v>0.61987443630036498</v>
          </cell>
          <cell r="I35">
            <v>0.65292436753172123</v>
          </cell>
          <cell r="J35">
            <v>-7.1442857780783298E-2</v>
          </cell>
          <cell r="N35" t="str">
            <v>(20)</v>
          </cell>
          <cell r="O35" t="str">
            <v>PQ-(((PC*(CP+CG))+(PI*IT)+(P*IS)+(PX*X*E)-(PM*M*E))/Q)</v>
          </cell>
          <cell r="P35" t="str">
            <v>=0</v>
          </cell>
        </row>
        <row r="36">
          <cell r="A36" t="str">
            <v>CAB_V</v>
          </cell>
          <cell r="B36" t="e">
            <v>#N/A</v>
          </cell>
          <cell r="C36" t="e">
            <v>#N/A</v>
          </cell>
          <cell r="D36" t="e">
            <v>#N/A</v>
          </cell>
          <cell r="E36">
            <v>-273.21474333404694</v>
          </cell>
          <cell r="F36">
            <v>-270.31243933833184</v>
          </cell>
          <cell r="G36">
            <v>1095.0572402558084</v>
          </cell>
          <cell r="H36">
            <v>1179.0101096826643</v>
          </cell>
          <cell r="I36">
            <v>1269.876232146994</v>
          </cell>
          <cell r="J36">
            <v>6.5990752177949616</v>
          </cell>
          <cell r="N36" t="str">
            <v>(21)</v>
          </cell>
          <cell r="O36" t="str">
            <v>CAB_V-((PX*X*E)-(PM*M*E)+E*(FS_VE+G_VE))</v>
          </cell>
          <cell r="P36" t="str">
            <v>=0</v>
          </cell>
        </row>
        <row r="37">
          <cell r="A37" t="str">
            <v>GOR_VE</v>
          </cell>
          <cell r="B37" t="e">
            <v>#N/A</v>
          </cell>
          <cell r="C37" t="e">
            <v>#N/A</v>
          </cell>
          <cell r="D37" t="e">
            <v>#N/A</v>
          </cell>
          <cell r="E37">
            <v>-10.000853963597365</v>
          </cell>
          <cell r="F37">
            <v>78.206101870440648</v>
          </cell>
          <cell r="G37">
            <v>71.7277174282857</v>
          </cell>
          <cell r="H37">
            <v>153.49284650570269</v>
          </cell>
          <cell r="I37">
            <v>209.19976339336426</v>
          </cell>
          <cell r="J37">
            <v>-6.7286947569300537E-8</v>
          </cell>
          <cell r="N37" t="str">
            <v>(22)</v>
          </cell>
          <cell r="O37" t="str">
            <v>GOR_VE-(GOR_M*((PM*M)-MAE_VE)/12)</v>
          </cell>
          <cell r="P37" t="str">
            <v>=0</v>
          </cell>
        </row>
        <row r="38">
          <cell r="A38" t="str">
            <v>NIR_VE</v>
          </cell>
          <cell r="B38" t="e">
            <v>#N/A</v>
          </cell>
          <cell r="C38" t="e">
            <v>#N/A</v>
          </cell>
          <cell r="D38" t="e">
            <v>#N/A</v>
          </cell>
          <cell r="E38">
            <v>15.374091700184408</v>
          </cell>
          <cell r="F38">
            <v>-121.32858658702798</v>
          </cell>
          <cell r="G38">
            <v>386.36192973985158</v>
          </cell>
          <cell r="H38">
            <v>393.00806824929577</v>
          </cell>
          <cell r="I38">
            <v>482.97185873355124</v>
          </cell>
          <cell r="J38">
            <v>-2.7523412641244249E-2</v>
          </cell>
          <cell r="N38" t="str">
            <v>(23)</v>
          </cell>
          <cell r="O38" t="str">
            <v>NIR_VE-(GOR_VE+GOL_VE)</v>
          </cell>
          <cell r="P38" t="str">
            <v>=0</v>
          </cell>
        </row>
        <row r="39">
          <cell r="A39" t="str">
            <v>CNIR_V</v>
          </cell>
          <cell r="B39" t="e">
            <v>#N/A</v>
          </cell>
          <cell r="C39" t="e">
            <v>#N/A</v>
          </cell>
          <cell r="D39" t="e">
            <v>#N/A</v>
          </cell>
          <cell r="E39">
            <v>-2.4638787892797609E-2</v>
          </cell>
          <cell r="F39">
            <v>-2.9751698699129747E-3</v>
          </cell>
          <cell r="G39">
            <v>-369.88318145338928</v>
          </cell>
          <cell r="H39">
            <v>11.095241347096902</v>
          </cell>
          <cell r="I39">
            <v>20.46111318939046</v>
          </cell>
          <cell r="J39">
            <v>584.43564009918828</v>
          </cell>
          <cell r="N39" t="str">
            <v>(24)</v>
          </cell>
          <cell r="O39" t="str">
            <v>CNIR_V-(E*(NIR_VE-NIR_VE_-1))</v>
          </cell>
          <cell r="P39" t="str">
            <v>=0</v>
          </cell>
        </row>
        <row r="40">
          <cell r="A40" t="str">
            <v>NIR_V</v>
          </cell>
          <cell r="B40" t="e">
            <v>#N/A</v>
          </cell>
          <cell r="C40" t="e">
            <v>#N/A</v>
          </cell>
          <cell r="D40" t="e">
            <v>#N/A</v>
          </cell>
          <cell r="E40">
            <v>0.10826923212994188</v>
          </cell>
          <cell r="F40">
            <v>0.11321281379525772</v>
          </cell>
          <cell r="G40">
            <v>0.17944429230010428</v>
          </cell>
          <cell r="H40">
            <v>0.24361725507060328</v>
          </cell>
          <cell r="I40">
            <v>0.26986096786276903</v>
          </cell>
          <cell r="J40">
            <v>3.4768704436942244E-2</v>
          </cell>
          <cell r="N40" t="str">
            <v>(25)</v>
          </cell>
          <cell r="O40" t="str">
            <v>NIR_V-(EEOP*NIR_VE)</v>
          </cell>
          <cell r="P40" t="str">
            <v>=0</v>
          </cell>
        </row>
        <row r="41">
          <cell r="A41" t="str">
            <v>NFACB_V</v>
          </cell>
          <cell r="B41" t="e">
            <v>#N/A</v>
          </cell>
          <cell r="C41" t="e">
            <v>#N/A</v>
          </cell>
          <cell r="D41" t="e">
            <v>#N/A</v>
          </cell>
          <cell r="E41">
            <v>-0.1653562620861635</v>
          </cell>
          <cell r="F41">
            <v>-0.17761270901280568</v>
          </cell>
          <cell r="G41">
            <v>1.9155457851762776</v>
          </cell>
          <cell r="H41">
            <v>2.3025692782380816</v>
          </cell>
          <cell r="I41">
            <v>2.249356187112312</v>
          </cell>
          <cell r="J41">
            <v>-0.24404657565855814</v>
          </cell>
          <cell r="N41" t="str">
            <v>(26)</v>
          </cell>
          <cell r="O41" t="str">
            <v>NFACB_V-(NIR_V+(EEOP/EEOP_0*FCCB_VE)</v>
          </cell>
          <cell r="P41" t="str">
            <v>=0</v>
          </cell>
        </row>
        <row r="42">
          <cell r="A42" t="str">
            <v>EEOP</v>
          </cell>
          <cell r="B42" t="e">
            <v>#N/A</v>
          </cell>
          <cell r="C42" t="e">
            <v>#N/A</v>
          </cell>
          <cell r="D42" t="e">
            <v>#N/A</v>
          </cell>
          <cell r="E42">
            <v>2.0200023862138039E-4</v>
          </cell>
          <cell r="F42">
            <v>0</v>
          </cell>
          <cell r="G42">
            <v>9.1390631825825741E-2</v>
          </cell>
          <cell r="H42">
            <v>0.17606568378383924</v>
          </cell>
          <cell r="I42">
            <v>0.26414596810868152</v>
          </cell>
          <cell r="J42">
            <v>-0.19235485604034852</v>
          </cell>
          <cell r="N42" t="str">
            <v>(27)</v>
          </cell>
          <cell r="O42" t="str">
            <v>EEOP-(2*E-EEOP_-1)</v>
          </cell>
        </row>
        <row r="43">
          <cell r="A43" t="str">
            <v>RVN</v>
          </cell>
          <cell r="C43" t="e">
            <v>#N/A</v>
          </cell>
          <cell r="D43" t="e">
            <v>#N/A</v>
          </cell>
          <cell r="E43">
            <v>-230.3490794308359</v>
          </cell>
          <cell r="F43">
            <v>-221.46082486187333</v>
          </cell>
          <cell r="G43">
            <v>-1502.8574013809239</v>
          </cell>
          <cell r="H43">
            <v>-2276.2601863786517</v>
          </cell>
          <cell r="I43">
            <v>-2293.5504531009697</v>
          </cell>
        </row>
        <row r="45">
          <cell r="A45" t="str">
            <v>Endogenous variables:</v>
          </cell>
        </row>
        <row r="46">
          <cell r="C46" t="str">
            <v>Starting values:</v>
          </cell>
        </row>
        <row r="47">
          <cell r="A47" t="str">
            <v>Q</v>
          </cell>
          <cell r="B47">
            <v>10930.073202123307</v>
          </cell>
          <cell r="C47">
            <v>11075.262438076932</v>
          </cell>
          <cell r="D47">
            <v>10121.128308888774</v>
          </cell>
          <cell r="E47">
            <v>9909.0285437876555</v>
          </cell>
          <cell r="F47">
            <v>9813.8775905395742</v>
          </cell>
          <cell r="G47">
            <v>10636.056859160421</v>
          </cell>
          <cell r="H47">
            <v>11024.835170801722</v>
          </cell>
          <cell r="I47">
            <v>11603.157607784313</v>
          </cell>
          <cell r="J47">
            <v>11519.378380285283</v>
          </cell>
          <cell r="M47" t="str">
            <v>Q_1</v>
          </cell>
          <cell r="O47" t="str">
            <v>Q</v>
          </cell>
        </row>
        <row r="48">
          <cell r="A48" t="str">
            <v>K</v>
          </cell>
          <cell r="B48">
            <v>3068.8516296402618</v>
          </cell>
          <cell r="C48">
            <v>23817.719382667347</v>
          </cell>
          <cell r="D48">
            <v>23678.03078575401</v>
          </cell>
          <cell r="E48">
            <v>18388.010096939121</v>
          </cell>
          <cell r="F48">
            <v>17117.110373133553</v>
          </cell>
          <cell r="G48">
            <v>19901.936365841269</v>
          </cell>
          <cell r="H48">
            <v>20827.03306882707</v>
          </cell>
          <cell r="I48">
            <v>21810.804681382819</v>
          </cell>
          <cell r="J48">
            <v>16917.115189575226</v>
          </cell>
          <cell r="M48" t="str">
            <v>K_1</v>
          </cell>
          <cell r="O48" t="str">
            <v>K</v>
          </cell>
        </row>
        <row r="49">
          <cell r="A49" t="str">
            <v>IT</v>
          </cell>
          <cell r="B49" t="e">
            <v>#N/A</v>
          </cell>
          <cell r="C49">
            <v>2999.8024679733558</v>
          </cell>
          <cell r="D49">
            <v>3036.7592212900868</v>
          </cell>
          <cell r="E49">
            <v>1700.9382123085484</v>
          </cell>
          <cell r="F49">
            <v>1653.659081896187</v>
          </cell>
          <cell r="G49">
            <v>3626.7853747041827</v>
          </cell>
          <cell r="H49">
            <v>4092.0789502356115</v>
          </cell>
          <cell r="I49">
            <v>4297.5657629488796</v>
          </cell>
          <cell r="J49">
            <v>2679.6733151480898</v>
          </cell>
          <cell r="M49" t="str">
            <v>IT_1</v>
          </cell>
          <cell r="O49" t="str">
            <v>IT</v>
          </cell>
        </row>
        <row r="50">
          <cell r="A50" t="str">
            <v>IP</v>
          </cell>
          <cell r="B50" t="e">
            <v>#N/A</v>
          </cell>
          <cell r="C50">
            <v>2734.9776889397785</v>
          </cell>
          <cell r="D50">
            <v>2830.7592212900868</v>
          </cell>
          <cell r="E50">
            <v>1533.8700969391239</v>
          </cell>
          <cell r="F50">
            <v>1487.3017907352998</v>
          </cell>
          <cell r="G50">
            <v>3451.8328865700064</v>
          </cell>
          <cell r="H50">
            <v>3910.3968071906238</v>
          </cell>
          <cell r="I50">
            <v>4107.8369002161744</v>
          </cell>
          <cell r="J50">
            <v>2476.2798735978745</v>
          </cell>
          <cell r="M50" t="str">
            <v>IP_1</v>
          </cell>
          <cell r="O50" t="str">
            <v>IP</v>
          </cell>
        </row>
        <row r="51">
          <cell r="A51" t="str">
            <v>IG_Q</v>
          </cell>
          <cell r="B51" t="e">
            <v>#N/A</v>
          </cell>
          <cell r="C51">
            <v>2.3145683277926453E-2</v>
          </cell>
          <cell r="D51">
            <v>2.0353461957307931E-2</v>
          </cell>
          <cell r="E51">
            <v>1.687444966439608E-2</v>
          </cell>
          <cell r="F51">
            <v>1.6954734459706938E-2</v>
          </cell>
          <cell r="G51">
            <v>2.1119195867494027E-5</v>
          </cell>
          <cell r="H51">
            <v>4.7450317002169477E-6</v>
          </cell>
          <cell r="I51">
            <v>4.8112129874006504E-6</v>
          </cell>
          <cell r="J51">
            <v>2.0353461957307931E-2</v>
          </cell>
          <cell r="M51" t="str">
            <v>IG_Q_1</v>
          </cell>
          <cell r="O51" t="str">
            <v>IG_Q</v>
          </cell>
        </row>
        <row r="52">
          <cell r="A52" t="str">
            <v>YD</v>
          </cell>
          <cell r="B52" t="e">
            <v>#N/A</v>
          </cell>
          <cell r="C52">
            <v>10759.403843956885</v>
          </cell>
          <cell r="D52">
            <v>10862.779008888774</v>
          </cell>
          <cell r="E52">
            <v>10550.947761605137</v>
          </cell>
          <cell r="F52">
            <v>10375.829817863036</v>
          </cell>
          <cell r="G52">
            <v>12088.401528229078</v>
          </cell>
          <cell r="H52">
            <v>12521.428919573229</v>
          </cell>
          <cell r="I52">
            <v>13102.053059333974</v>
          </cell>
          <cell r="J52">
            <v>12120.550356384014</v>
          </cell>
          <cell r="M52" t="str">
            <v>YD_1</v>
          </cell>
          <cell r="O52" t="str">
            <v>YD</v>
          </cell>
        </row>
        <row r="53">
          <cell r="A53" t="str">
            <v>YDP</v>
          </cell>
          <cell r="B53" t="e">
            <v>#N/A</v>
          </cell>
          <cell r="C53">
            <v>8145.4038439568849</v>
          </cell>
          <cell r="D53">
            <v>8217.7790088887741</v>
          </cell>
          <cell r="E53">
            <v>7776.2532274277573</v>
          </cell>
          <cell r="F53">
            <v>7581.0105220921905</v>
          </cell>
          <cell r="G53">
            <v>7907.1647677261499</v>
          </cell>
          <cell r="H53">
            <v>7434.8705456026555</v>
          </cell>
          <cell r="I53">
            <v>7851.1425034288695</v>
          </cell>
          <cell r="J53">
            <v>8917.42902499308</v>
          </cell>
          <cell r="M53" t="str">
            <v>YDP_1</v>
          </cell>
          <cell r="O53" t="str">
            <v>YDP</v>
          </cell>
        </row>
        <row r="54">
          <cell r="A54" t="str">
            <v>CP</v>
          </cell>
          <cell r="B54">
            <v>5383.9743537843869</v>
          </cell>
          <cell r="C54">
            <v>6283.0980708663801</v>
          </cell>
          <cell r="D54">
            <v>6879.992387598686</v>
          </cell>
          <cell r="E54">
            <v>7036.380292278759</v>
          </cell>
          <cell r="F54">
            <v>6829.3305477310842</v>
          </cell>
          <cell r="G54">
            <v>6917.3152552093743</v>
          </cell>
          <cell r="H54">
            <v>6593.338516198135</v>
          </cell>
          <cell r="I54">
            <v>6879.5866820550473</v>
          </cell>
          <cell r="J54">
            <v>7950.7820387436441</v>
          </cell>
          <cell r="M54" t="str">
            <v>CP_1</v>
          </cell>
          <cell r="O54" t="str">
            <v>CP</v>
          </cell>
        </row>
        <row r="55">
          <cell r="A55" t="str">
            <v>CG_Q</v>
          </cell>
          <cell r="B55" t="e">
            <v>#N/A</v>
          </cell>
          <cell r="C55">
            <v>0.26327967656872786</v>
          </cell>
          <cell r="D55">
            <v>0.226061752224857</v>
          </cell>
          <cell r="E55">
            <v>0.2254221593635313</v>
          </cell>
          <cell r="F55">
            <v>0.22055679494889913</v>
          </cell>
          <cell r="G55">
            <v>0.19978685203365992</v>
          </cell>
          <cell r="H55">
            <v>0.19138897510803829</v>
          </cell>
          <cell r="I55">
            <v>0.1879668470094466</v>
          </cell>
          <cell r="J55">
            <v>0.226061752224857</v>
          </cell>
          <cell r="M55" t="str">
            <v>CG_Q_1</v>
          </cell>
          <cell r="N55" t="str">
            <v>END</v>
          </cell>
          <cell r="O55" t="str">
            <v>CG_Q</v>
          </cell>
        </row>
        <row r="56">
          <cell r="A56" t="str">
            <v>M</v>
          </cell>
          <cell r="B56">
            <v>8338.489653492843</v>
          </cell>
          <cell r="C56">
            <v>7806.4940136000005</v>
          </cell>
          <cell r="D56">
            <v>6631.4666999999999</v>
          </cell>
          <cell r="E56">
            <v>5699.5047562850104</v>
          </cell>
          <cell r="F56">
            <v>5550.7929812616167</v>
          </cell>
          <cell r="G56">
            <v>7391.0610649689197</v>
          </cell>
          <cell r="H56">
            <v>7463.1547450653425</v>
          </cell>
          <cell r="I56">
            <v>7653.1431615196643</v>
          </cell>
          <cell r="J56">
            <v>5538.7251627552969</v>
          </cell>
          <cell r="M56" t="str">
            <v>M_1</v>
          </cell>
          <cell r="O56" t="str">
            <v>M</v>
          </cell>
        </row>
        <row r="57">
          <cell r="A57" t="str">
            <v>X</v>
          </cell>
          <cell r="B57" t="e">
            <v>#N/A</v>
          </cell>
          <cell r="C57">
            <v>5586.098251200001</v>
          </cell>
          <cell r="D57">
            <v>4097.6858999999995</v>
          </cell>
          <cell r="E57">
            <v>4187.7075433601267</v>
          </cell>
          <cell r="F57">
            <v>4267.1991052071544</v>
          </cell>
          <cell r="G57">
            <v>4943.354482077134</v>
          </cell>
          <cell r="H57">
            <v>5153.3964249571645</v>
          </cell>
          <cell r="I57">
            <v>5321.9220936542197</v>
          </cell>
          <cell r="J57">
            <v>3415.2742072975416</v>
          </cell>
          <cell r="M57" t="str">
            <v>X_1</v>
          </cell>
          <cell r="O57" t="str">
            <v>X</v>
          </cell>
        </row>
        <row r="58">
          <cell r="A58" t="str">
            <v>GOR_M</v>
          </cell>
          <cell r="B58" t="e">
            <v>#N/A</v>
          </cell>
          <cell r="C58">
            <v>3.0932913245976295</v>
          </cell>
          <cell r="D58">
            <v>1.3613991242646015</v>
          </cell>
          <cell r="E58">
            <v>1.281750335663586</v>
          </cell>
          <cell r="F58">
            <v>1.2512591131848774</v>
          </cell>
          <cell r="G58">
            <v>1.0729353706888107</v>
          </cell>
          <cell r="H58">
            <v>1.0952896433503931</v>
          </cell>
          <cell r="I58">
            <v>1.0992148245811943</v>
          </cell>
          <cell r="J58">
            <v>0.25580007603548754</v>
          </cell>
          <cell r="M58" t="str">
            <v>GOR_M_1</v>
          </cell>
          <cell r="O58" t="str">
            <v>GOR_M</v>
          </cell>
        </row>
        <row r="59">
          <cell r="A59" t="str">
            <v>CB_V</v>
          </cell>
          <cell r="B59" t="e">
            <v>#N/A</v>
          </cell>
          <cell r="C59">
            <v>76</v>
          </cell>
          <cell r="D59">
            <v>-127</v>
          </cell>
          <cell r="E59">
            <v>-312.16273109680134</v>
          </cell>
          <cell r="F59">
            <v>-383.50735570781336</v>
          </cell>
          <cell r="G59">
            <v>-2674.7357807710473</v>
          </cell>
          <cell r="H59">
            <v>-3521.3482328721279</v>
          </cell>
          <cell r="I59">
            <v>-3848.2628522192058</v>
          </cell>
          <cell r="J59">
            <v>74.725794443622732</v>
          </cell>
          <cell r="M59" t="str">
            <v>CB_V_1</v>
          </cell>
          <cell r="O59" t="str">
            <v>CB_V</v>
          </cell>
        </row>
        <row r="60">
          <cell r="A60" t="str">
            <v>PC</v>
          </cell>
          <cell r="B60">
            <v>0.83050546223442501</v>
          </cell>
          <cell r="C60">
            <v>0.92850510677808729</v>
          </cell>
          <cell r="D60">
            <v>1</v>
          </cell>
          <cell r="E60">
            <v>1.4727117269583214</v>
          </cell>
          <cell r="F60">
            <v>1.4515515736547597</v>
          </cell>
          <cell r="G60">
            <v>1.2894874402263223</v>
          </cell>
          <cell r="H60">
            <v>1.3440725381211172</v>
          </cell>
          <cell r="I60">
            <v>1.4391407296319398</v>
          </cell>
          <cell r="J60">
            <v>1.8116293614825003</v>
          </cell>
          <cell r="M60" t="str">
            <v>PC_1</v>
          </cell>
          <cell r="N60" t="str">
            <v>END</v>
          </cell>
          <cell r="O60" t="str">
            <v>PC</v>
          </cell>
        </row>
        <row r="61">
          <cell r="A61" t="str">
            <v>M1_V</v>
          </cell>
          <cell r="B61" t="e">
            <v>#N/A</v>
          </cell>
          <cell r="C61">
            <v>1739.7</v>
          </cell>
          <cell r="D61">
            <v>1357.9</v>
          </cell>
          <cell r="E61">
            <v>1846.3779126613715</v>
          </cell>
          <cell r="F61">
            <v>2089.7958556952744</v>
          </cell>
          <cell r="G61">
            <v>2061.150302780788</v>
          </cell>
          <cell r="H61">
            <v>2299.2292437327096</v>
          </cell>
          <cell r="I61">
            <v>2591.6184847159743</v>
          </cell>
          <cell r="J61">
            <v>3023.2032630360754</v>
          </cell>
          <cell r="M61" t="str">
            <v>M1_V_1</v>
          </cell>
          <cell r="O61" t="str">
            <v>M1_V</v>
          </cell>
        </row>
        <row r="62">
          <cell r="A62" t="str">
            <v>NDACB_V</v>
          </cell>
          <cell r="B62" t="e">
            <v>#N/A</v>
          </cell>
          <cell r="C62">
            <v>504.63000000000011</v>
          </cell>
          <cell r="D62">
            <v>1364.3</v>
          </cell>
          <cell r="E62">
            <v>1879.7183047620426</v>
          </cell>
          <cell r="F62">
            <v>2125.8957352461543</v>
          </cell>
          <cell r="G62">
            <v>1500.1428038169161</v>
          </cell>
          <cell r="H62">
            <v>1458.8479917785858</v>
          </cell>
          <cell r="I62">
            <v>1450.2576050008893</v>
          </cell>
          <cell r="J62">
            <v>3966.2996316113322</v>
          </cell>
          <cell r="M62" t="str">
            <v>NDACB_V_1</v>
          </cell>
          <cell r="O62" t="str">
            <v>NDACB_V</v>
          </cell>
        </row>
        <row r="63">
          <cell r="A63" t="str">
            <v>P</v>
          </cell>
          <cell r="B63">
            <v>-7.0314772946757929</v>
          </cell>
          <cell r="C63">
            <v>0.94071591667519949</v>
          </cell>
          <cell r="D63">
            <v>1</v>
          </cell>
          <cell r="E63">
            <v>1.4724050848155326</v>
          </cell>
          <cell r="F63">
            <v>1.4514751532068704</v>
          </cell>
          <cell r="G63">
            <v>1.2670894012908087</v>
          </cell>
          <cell r="H63">
            <v>1.3165525495438661</v>
          </cell>
          <cell r="I63">
            <v>1.4071256882189669</v>
          </cell>
          <cell r="J63">
            <v>1.6689983321788497</v>
          </cell>
          <cell r="M63" t="str">
            <v>P_1</v>
          </cell>
          <cell r="O63" t="str">
            <v>P</v>
          </cell>
        </row>
        <row r="64">
          <cell r="A64" t="str">
            <v>PI</v>
          </cell>
          <cell r="B64">
            <v>-2.2353170360498265</v>
          </cell>
          <cell r="C64">
            <v>0.88435833253468199</v>
          </cell>
          <cell r="D64">
            <v>1</v>
          </cell>
          <cell r="E64">
            <v>1.4738203562437893</v>
          </cell>
          <cell r="F64">
            <v>1.4518278629663595</v>
          </cell>
          <cell r="G64">
            <v>1.4221233636136617E-3</v>
          </cell>
          <cell r="H64">
            <v>4.3715304494107134E-4</v>
          </cell>
          <cell r="I64">
            <v>4.8412549079515448E-4</v>
          </cell>
          <cell r="J64">
            <v>1.9661152101953143</v>
          </cell>
          <cell r="M64" t="str">
            <v>PI_1</v>
          </cell>
          <cell r="O64" t="str">
            <v>PI</v>
          </cell>
        </row>
        <row r="65">
          <cell r="A65" t="str">
            <v>PQ</v>
          </cell>
          <cell r="B65">
            <v>0.80775565528997473</v>
          </cell>
          <cell r="C65">
            <v>0.91361423718225032</v>
          </cell>
          <cell r="D65">
            <v>1</v>
          </cell>
          <cell r="E65">
            <v>1.4725750128620738</v>
          </cell>
          <cell r="F65">
            <v>1.4515277331085825</v>
          </cell>
          <cell r="G65">
            <v>1.3879124466617048</v>
          </cell>
          <cell r="H65">
            <v>1.442776412257444</v>
          </cell>
          <cell r="I65">
            <v>1.5331178773844993</v>
          </cell>
          <cell r="J65">
            <v>1.7055838241862293</v>
          </cell>
          <cell r="M65" t="str">
            <v>PQ_1</v>
          </cell>
          <cell r="O65" t="str">
            <v>PQ</v>
          </cell>
        </row>
        <row r="66">
          <cell r="A66" t="str">
            <v>E</v>
          </cell>
          <cell r="B66">
            <v>55.549348230912479</v>
          </cell>
          <cell r="C66">
            <v>0.86033519553072624</v>
          </cell>
          <cell r="D66">
            <v>1</v>
          </cell>
          <cell r="E66">
            <v>1.4444308232412273</v>
          </cell>
          <cell r="F66">
            <v>1.3888641294591113</v>
          </cell>
          <cell r="G66">
            <v>1.3431561526606217</v>
          </cell>
          <cell r="H66">
            <v>1.3912958462057987</v>
          </cell>
          <cell r="I66">
            <v>1.4685183831013688</v>
          </cell>
          <cell r="J66">
            <v>1.8753177037808135</v>
          </cell>
          <cell r="M66" t="str">
            <v>E_1</v>
          </cell>
          <cell r="O66" t="str">
            <v>E</v>
          </cell>
        </row>
        <row r="67">
          <cell r="A67" t="str">
            <v>CAB_V</v>
          </cell>
          <cell r="B67" t="e">
            <v>#N/A</v>
          </cell>
          <cell r="C67">
            <v>-1059.0643316612591</v>
          </cell>
          <cell r="D67">
            <v>-1514.5852682364416</v>
          </cell>
          <cell r="E67">
            <v>-1282.8272446028282</v>
          </cell>
          <cell r="F67">
            <v>-1047.9225699371916</v>
          </cell>
          <cell r="G67">
            <v>-1451.4485252642373</v>
          </cell>
          <cell r="H67">
            <v>-1346.8212173009742</v>
          </cell>
          <cell r="I67">
            <v>-1523.0313271635569</v>
          </cell>
          <cell r="J67">
            <v>-3233.3807154725946</v>
          </cell>
          <cell r="M67" t="str">
            <v>CAB_V_1</v>
          </cell>
          <cell r="O67" t="str">
            <v>CAB_V</v>
          </cell>
        </row>
        <row r="68">
          <cell r="A68" t="str">
            <v>QL</v>
          </cell>
          <cell r="B68" t="e">
            <v>#N/A</v>
          </cell>
          <cell r="C68" t="e">
            <v>#N/A</v>
          </cell>
          <cell r="D68">
            <v>10121.128308888774</v>
          </cell>
          <cell r="E68">
            <v>9909.0244505593055</v>
          </cell>
          <cell r="F68">
            <v>9813.8808787182716</v>
          </cell>
          <cell r="G68">
            <v>10540.457943777152</v>
          </cell>
          <cell r="H68">
            <v>11048.054737066121</v>
          </cell>
          <cell r="I68">
            <v>11586.584381838751</v>
          </cell>
          <cell r="J68">
            <v>10676.064779288325</v>
          </cell>
          <cell r="M68" t="str">
            <v>QL_1</v>
          </cell>
          <cell r="O68" t="str">
            <v>QL</v>
          </cell>
        </row>
        <row r="69">
          <cell r="A69" t="str">
            <v>NIR_VE</v>
          </cell>
          <cell r="B69">
            <v>1458</v>
          </cell>
          <cell r="C69">
            <v>1704</v>
          </cell>
          <cell r="D69">
            <v>1164</v>
          </cell>
          <cell r="E69">
            <v>961.19270454173136</v>
          </cell>
          <cell r="F69">
            <v>935.72364035751912</v>
          </cell>
          <cell r="G69">
            <v>1593.1008515359367</v>
          </cell>
          <cell r="H69">
            <v>1788.5500344676357</v>
          </cell>
          <cell r="I69">
            <v>2028.4688938484894</v>
          </cell>
          <cell r="J69">
            <v>209.14389411906313</v>
          </cell>
          <cell r="M69" t="str">
            <v>NIR_VE_1</v>
          </cell>
          <cell r="O69" t="str">
            <v>NIR_VE</v>
          </cell>
        </row>
        <row r="70">
          <cell r="A70" t="str">
            <v>CNIR_V</v>
          </cell>
          <cell r="B70" t="e">
            <v>#N/A</v>
          </cell>
          <cell r="C70">
            <v>238.20719999999997</v>
          </cell>
          <cell r="D70">
            <v>-1212.5733665476153</v>
          </cell>
          <cell r="E70">
            <v>-189.03934019414459</v>
          </cell>
          <cell r="F70">
            <v>-22.826778314868854</v>
          </cell>
          <cell r="G70">
            <v>199.83019177333503</v>
          </cell>
          <cell r="H70">
            <v>186.55139774511082</v>
          </cell>
          <cell r="I70">
            <v>247.79231038561204</v>
          </cell>
          <cell r="J70">
            <v>-1616.9716707844086</v>
          </cell>
          <cell r="M70" t="str">
            <v>CNIR_V_1</v>
          </cell>
          <cell r="O70" t="str">
            <v>CNIR_V</v>
          </cell>
        </row>
        <row r="71">
          <cell r="A71" t="str">
            <v>NIR_V</v>
          </cell>
          <cell r="B71" t="e">
            <v>#N/A</v>
          </cell>
          <cell r="C71">
            <v>1478.7039106145251</v>
          </cell>
          <cell r="D71">
            <v>1164</v>
          </cell>
          <cell r="E71">
            <v>830.68795000191199</v>
          </cell>
          <cell r="F71">
            <v>868.61722721350736</v>
          </cell>
          <cell r="G71">
            <v>1376.7735152276498</v>
          </cell>
          <cell r="H71">
            <v>1869.1359883038958</v>
          </cell>
          <cell r="I71">
            <v>2070.4890001258577</v>
          </cell>
          <cell r="J71">
            <v>266.76245538479253</v>
          </cell>
          <cell r="M71" t="str">
            <v>NIR_V_1</v>
          </cell>
          <cell r="O71" t="str">
            <v>NIR_V</v>
          </cell>
        </row>
        <row r="72">
          <cell r="A72" t="str">
            <v>NFACB_V</v>
          </cell>
          <cell r="B72" t="e">
            <v>#N/A</v>
          </cell>
          <cell r="C72">
            <v>536.29050279329613</v>
          </cell>
          <cell r="D72">
            <v>-304</v>
          </cell>
          <cell r="E72">
            <v>-437.99615968887639</v>
          </cell>
          <cell r="F72">
            <v>-494.10359606528664</v>
          </cell>
          <cell r="G72">
            <v>110.19429234531469</v>
          </cell>
          <cell r="H72">
            <v>337.49544845558813</v>
          </cell>
          <cell r="I72">
            <v>574.52376426267085</v>
          </cell>
          <cell r="J72">
            <v>-1605.6674644435352</v>
          </cell>
          <cell r="M72" t="str">
            <v>NFACB_V_1</v>
          </cell>
          <cell r="O72" t="str">
            <v>NFACB_V</v>
          </cell>
        </row>
        <row r="73">
          <cell r="A73" t="str">
            <v>EEOP</v>
          </cell>
          <cell r="B73">
            <v>0</v>
          </cell>
          <cell r="C73">
            <v>0.86778398510242083</v>
          </cell>
          <cell r="D73">
            <v>1.5498324022346368</v>
          </cell>
          <cell r="E73">
            <v>1.3392312444864392</v>
          </cell>
          <cell r="F73">
            <v>1.4384970144317837</v>
          </cell>
          <cell r="G73">
            <v>1.3392059227152855</v>
          </cell>
          <cell r="H73">
            <v>1.6194514534801512</v>
          </cell>
          <cell r="I73">
            <v>1.581731280831268</v>
          </cell>
          <cell r="J73">
            <v>1.9765492706900105</v>
          </cell>
        </row>
        <row r="74">
          <cell r="A74" t="str">
            <v>I1</v>
          </cell>
          <cell r="B74">
            <v>0</v>
          </cell>
          <cell r="C74">
            <v>2734.9776889397785</v>
          </cell>
          <cell r="D74">
            <v>2830.7592212900868</v>
          </cell>
          <cell r="E74">
            <v>1533.8700969391239</v>
          </cell>
          <cell r="F74">
            <v>1487.3017907352998</v>
          </cell>
          <cell r="G74">
            <v>3451.8409364085369</v>
          </cell>
          <cell r="H74">
            <v>3910.4050530261129</v>
          </cell>
          <cell r="I74">
            <v>4107.831550431798</v>
          </cell>
          <cell r="J74">
            <v>2679.6733151480903</v>
          </cell>
        </row>
        <row r="75">
          <cell r="A75" t="str">
            <v>K1</v>
          </cell>
          <cell r="B75">
            <v>0</v>
          </cell>
          <cell r="C75">
            <v>8336.2017839335713</v>
          </cell>
          <cell r="D75">
            <v>10333.340826830301</v>
          </cell>
          <cell r="E75">
            <v>8694.2700969391208</v>
          </cell>
          <cell r="F75">
            <v>8877.4313731335551</v>
          </cell>
          <cell r="G75">
            <v>12998.370817925319</v>
          </cell>
          <cell r="H75">
            <v>14959.020248262636</v>
          </cell>
          <cell r="I75">
            <v>16822.998761455034</v>
          </cell>
          <cell r="J75">
            <v>12615.951253581468</v>
          </cell>
        </row>
        <row r="76">
          <cell r="A76" t="str">
            <v>K2</v>
          </cell>
          <cell r="B76">
            <v>0</v>
          </cell>
          <cell r="C76">
            <v>23817.719382667347</v>
          </cell>
          <cell r="D76">
            <v>20245.061475267245</v>
          </cell>
          <cell r="E76">
            <v>14671</v>
          </cell>
          <cell r="F76">
            <v>12470.35</v>
          </cell>
          <cell r="G76">
            <v>7487.6592328079023</v>
          </cell>
          <cell r="H76">
            <v>6364.5103061827167</v>
          </cell>
          <cell r="I76">
            <v>5409.8337602553092</v>
          </cell>
          <cell r="J76">
            <v>6509.6006396875018</v>
          </cell>
        </row>
        <row r="77">
          <cell r="A77" t="str">
            <v>KG</v>
          </cell>
          <cell r="B77">
            <v>0</v>
          </cell>
          <cell r="C77">
            <v>3969.6198971112244</v>
          </cell>
          <cell r="D77">
            <v>3580.1769125445408</v>
          </cell>
          <cell r="E77">
            <v>2620.2666666666664</v>
          </cell>
          <cell r="F77">
            <v>2227.2266666666665</v>
          </cell>
          <cell r="G77">
            <v>1846.9279960819035</v>
          </cell>
          <cell r="H77">
            <v>1569.888750688338</v>
          </cell>
          <cell r="I77">
            <v>1334.4054380850873</v>
          </cell>
          <cell r="J77">
            <v>1162.6262401666663</v>
          </cell>
        </row>
        <row r="78">
          <cell r="A78" t="str">
            <v>RVN_V</v>
          </cell>
          <cell r="B78" t="e">
            <v>#N/A</v>
          </cell>
          <cell r="C78">
            <v>2614</v>
          </cell>
          <cell r="D78">
            <v>2645</v>
          </cell>
          <cell r="E78">
            <v>4086.3251792100364</v>
          </cell>
          <cell r="F78">
            <v>4056.8243468568676</v>
          </cell>
          <cell r="G78">
            <v>5391.6522872811192</v>
          </cell>
          <cell r="H78">
            <v>6836.7034240038492</v>
          </cell>
          <cell r="I78">
            <v>7556.7992486573175</v>
          </cell>
          <cell r="J78">
            <v>5552.2061320009816</v>
          </cell>
          <cell r="M78" t="str">
            <v>RVN_V_1</v>
          </cell>
          <cell r="O78" t="str">
            <v>RVN_V</v>
          </cell>
        </row>
        <row r="80">
          <cell r="A80" t="str">
            <v>Endogenous wariables outside simultaneous bloc:</v>
          </cell>
          <cell r="B80">
            <v>0</v>
          </cell>
        </row>
        <row r="81">
          <cell r="B81">
            <v>0</v>
          </cell>
        </row>
        <row r="82">
          <cell r="A82" t="str">
            <v>M_V</v>
          </cell>
          <cell r="B82">
            <v>445653.19067138364</v>
          </cell>
          <cell r="C82">
            <v>6610.4346000000005</v>
          </cell>
          <cell r="D82">
            <v>6631.4666999999999</v>
          </cell>
          <cell r="E82">
            <v>8405.4236944789955</v>
          </cell>
          <cell r="F82">
            <v>8060.1011243253151</v>
          </cell>
          <cell r="G82">
            <v>10638.560320545568</v>
          </cell>
          <cell r="H82">
            <v>11405.527202136567</v>
          </cell>
          <cell r="I82">
            <v>12653.67045554138</v>
          </cell>
          <cell r="J82">
            <v>11986.87093995077</v>
          </cell>
          <cell r="K82">
            <v>935.02944430480329</v>
          </cell>
        </row>
        <row r="83">
          <cell r="A83" t="str">
            <v>MP_V</v>
          </cell>
          <cell r="B83" t="e">
            <v>#N/A</v>
          </cell>
          <cell r="C83">
            <v>115.39217060288807</v>
          </cell>
          <cell r="D83">
            <v>392.84235000000001</v>
          </cell>
          <cell r="E83">
            <v>548.58507675896135</v>
          </cell>
          <cell r="F83">
            <v>604.11423039082968</v>
          </cell>
          <cell r="G83">
            <v>513.90833345986209</v>
          </cell>
          <cell r="H83">
            <v>521.12029391522856</v>
          </cell>
          <cell r="I83">
            <v>538.2156587026094</v>
          </cell>
          <cell r="J83">
            <v>687.3086267299276</v>
          </cell>
          <cell r="K83">
            <v>-56.397226799055602</v>
          </cell>
        </row>
        <row r="84">
          <cell r="A84" t="str">
            <v>CP_V</v>
          </cell>
          <cell r="B84">
            <v>4471.4201093479924</v>
          </cell>
          <cell r="C84">
            <v>5833.8886451869821</v>
          </cell>
          <cell r="D84">
            <v>6879.992387598686</v>
          </cell>
          <cell r="E84">
            <v>10362.559771777349</v>
          </cell>
          <cell r="F84">
            <v>9913.1255035675767</v>
          </cell>
          <cell r="G84">
            <v>8919.7911416784264</v>
          </cell>
          <cell r="H84">
            <v>8861.9252341581487</v>
          </cell>
          <cell r="I84">
            <v>9900.6933971788767</v>
          </cell>
          <cell r="J84">
            <v>14403.870188135679</v>
          </cell>
          <cell r="K84">
            <v>795.27895571368754</v>
          </cell>
        </row>
        <row r="85">
          <cell r="A85" t="str">
            <v>CG_V</v>
          </cell>
          <cell r="B85" t="e">
            <v>#N/A</v>
          </cell>
          <cell r="C85">
            <v>2664</v>
          </cell>
          <cell r="D85">
            <v>2288</v>
          </cell>
          <cell r="E85">
            <v>3304.8570297282254</v>
          </cell>
          <cell r="F85">
            <v>3169.3507122582637</v>
          </cell>
          <cell r="G85">
            <v>2903.5963871722734</v>
          </cell>
          <cell r="H85">
            <v>3145.8646146127162</v>
          </cell>
          <cell r="I85">
            <v>3531.2516911469779</v>
          </cell>
          <cell r="J85">
            <v>4642.0719406206454</v>
          </cell>
          <cell r="K85">
            <v>361.05933847227107</v>
          </cell>
        </row>
        <row r="86">
          <cell r="A86" t="str">
            <v>IP_V</v>
          </cell>
          <cell r="B86" t="e">
            <v>#N/A</v>
          </cell>
          <cell r="C86">
            <v>2418.7003085103406</v>
          </cell>
          <cell r="D86">
            <v>2830.7592212900868</v>
          </cell>
          <cell r="E86">
            <v>2260.648972702515</v>
          </cell>
          <cell r="F86">
            <v>2159.3061804292697</v>
          </cell>
          <cell r="G86">
            <v>4.9089321952811931</v>
          </cell>
          <cell r="H86">
            <v>1.7094418711912247</v>
          </cell>
          <cell r="I86">
            <v>1.9887085554236015</v>
          </cell>
          <cell r="J86">
            <v>4868.6515241813113</v>
          </cell>
          <cell r="K86">
            <v>138.94273110189715</v>
          </cell>
        </row>
        <row r="87">
          <cell r="A87" t="str">
            <v>IG_V</v>
          </cell>
          <cell r="B87" t="e">
            <v>#N/A</v>
          </cell>
          <cell r="C87">
            <v>234.20000000000002</v>
          </cell>
          <cell r="D87">
            <v>206</v>
          </cell>
          <cell r="E87">
            <v>258.0554062549644</v>
          </cell>
          <cell r="F87">
            <v>253.28438998114174</v>
          </cell>
          <cell r="G87">
            <v>0.25453194838049492</v>
          </cell>
          <cell r="H87">
            <v>8.0961676346744685E-2</v>
          </cell>
          <cell r="I87">
            <v>9.3473100892977973E-2</v>
          </cell>
          <cell r="J87">
            <v>399.89493908584984</v>
          </cell>
          <cell r="K87">
            <v>-5.8310724416585344</v>
          </cell>
        </row>
        <row r="88">
          <cell r="A88" t="str">
            <v>IS_V</v>
          </cell>
          <cell r="B88" t="e">
            <v>#N/A</v>
          </cell>
          <cell r="C88">
            <v>412.73910844124384</v>
          </cell>
          <cell r="D88">
            <v>450.15750000000008</v>
          </cell>
          <cell r="E88">
            <v>662.81419196784827</v>
          </cell>
          <cell r="F88">
            <v>653.39242627972192</v>
          </cell>
          <cell r="G88">
            <v>570.38979716156734</v>
          </cell>
          <cell r="H88">
            <v>592.65600432129304</v>
          </cell>
          <cell r="I88">
            <v>633.42818199442968</v>
          </cell>
          <cell r="J88">
            <v>751.31211671780068</v>
          </cell>
          <cell r="K88">
            <v>64.895847796421094</v>
          </cell>
        </row>
        <row r="89">
          <cell r="A89" t="str">
            <v>X_V</v>
          </cell>
          <cell r="B89" t="e">
            <v>#N/A</v>
          </cell>
          <cell r="C89">
            <v>4730.2332000000006</v>
          </cell>
          <cell r="D89">
            <v>4097.6858999999995</v>
          </cell>
          <cell r="E89">
            <v>6175.8797852904972</v>
          </cell>
          <cell r="F89">
            <v>6196.2419462782564</v>
          </cell>
          <cell r="G89">
            <v>7115.3755030757593</v>
          </cell>
          <cell r="H89">
            <v>7875.6511309250182</v>
          </cell>
          <cell r="I89">
            <v>8799.2406442575193</v>
          </cell>
          <cell r="J89">
            <v>7391.3129726503785</v>
          </cell>
          <cell r="K89">
            <v>1180.1680678722605</v>
          </cell>
        </row>
        <row r="90">
          <cell r="A90" t="str">
            <v>Q_V</v>
          </cell>
          <cell r="B90">
            <v>8828.8284417485047</v>
          </cell>
          <cell r="C90">
            <v>10118.517443956885</v>
          </cell>
          <cell r="D90">
            <v>10121.128308888774</v>
          </cell>
          <cell r="E90">
            <v>14591.787835318763</v>
          </cell>
          <cell r="F90">
            <v>14245.115492001027</v>
          </cell>
          <cell r="G90">
            <v>14761.915698230347</v>
          </cell>
          <cell r="H90">
            <v>15906.372133458994</v>
          </cell>
          <cell r="I90">
            <v>17789.008362604091</v>
          </cell>
          <cell r="J90">
            <v>19647.265430095147</v>
          </cell>
          <cell r="K90">
            <v>1626.7633164424533</v>
          </cell>
        </row>
        <row r="91">
          <cell r="A91" t="str">
            <v>YD_V</v>
          </cell>
          <cell r="B91" t="e">
            <v>#N/A</v>
          </cell>
          <cell r="C91">
            <v>10121.542449946566</v>
          </cell>
          <cell r="D91">
            <v>10862.779008888774</v>
          </cell>
          <cell r="E91">
            <v>15535.269133810465</v>
          </cell>
          <cell r="F91">
            <v>15060.259174531164</v>
          </cell>
          <cell r="G91">
            <v>15317.08545496668</v>
          </cell>
          <cell r="H91">
            <v>16485.119167996432</v>
          </cell>
          <cell r="I91">
            <v>18436.235428196738</v>
          </cell>
          <cell r="J91">
            <v>20229.178329894683</v>
          </cell>
          <cell r="K91">
            <v>1923.3887154487657</v>
          </cell>
        </row>
        <row r="92">
          <cell r="A92" t="str">
            <v>YDP_V</v>
          </cell>
          <cell r="B92" t="e">
            <v>#N/A</v>
          </cell>
          <cell r="C92">
            <v>7563.0490658838298</v>
          </cell>
          <cell r="D92">
            <v>8217.7790088887741</v>
          </cell>
          <cell r="E92">
            <v>11452.179319830353</v>
          </cell>
          <cell r="F92">
            <v>11004.227753236211</v>
          </cell>
          <cell r="G92">
            <v>10196.189655782955</v>
          </cell>
          <cell r="H92">
            <v>9993.0053248300956</v>
          </cell>
          <cell r="I92">
            <v>11298.898950828958</v>
          </cell>
          <cell r="J92">
            <v>16155.076250613729</v>
          </cell>
          <cell r="K92">
            <v>890.34219474678139</v>
          </cell>
        </row>
        <row r="93">
          <cell r="A93" t="str">
            <v>COR</v>
          </cell>
          <cell r="B93">
            <v>0.28077137022687992</v>
          </cell>
          <cell r="C93">
            <v>2.1505331829231999</v>
          </cell>
          <cell r="D93">
            <v>2.3394655282612149</v>
          </cell>
          <cell r="E93">
            <v>1.8556824229219986</v>
          </cell>
          <cell r="F93">
            <v>1.7441740245093522</v>
          </cell>
          <cell r="G93">
            <v>1.8711761914567528</v>
          </cell>
          <cell r="H93">
            <v>1.8891015372262057</v>
          </cell>
          <cell r="I93">
            <v>1.8797301061178735</v>
          </cell>
          <cell r="J93">
            <v>1.4685788270075268</v>
          </cell>
          <cell r="K93">
            <v>-0.11895576150937681</v>
          </cell>
        </row>
        <row r="94">
          <cell r="A94" t="str">
            <v>FS_V</v>
          </cell>
          <cell r="B94" t="e">
            <v>#N/A</v>
          </cell>
          <cell r="C94">
            <v>247.54734301675975</v>
          </cell>
          <cell r="D94">
            <v>217.86090000000007</v>
          </cell>
          <cell r="E94">
            <v>488.48463890776856</v>
          </cell>
          <cell r="F94">
            <v>280.76340692709272</v>
          </cell>
          <cell r="G94">
            <v>291.46794066994778</v>
          </cell>
          <cell r="H94">
            <v>309.21768567427415</v>
          </cell>
          <cell r="I94">
            <v>343.90137370316177</v>
          </cell>
          <cell r="J94">
            <v>439.16667430343153</v>
          </cell>
          <cell r="K94">
            <v>-50.218608080075171</v>
          </cell>
        </row>
        <row r="95">
          <cell r="A95" t="str">
            <v>G_V</v>
          </cell>
          <cell r="B95" t="e">
            <v>#N/A</v>
          </cell>
          <cell r="C95">
            <v>303.82978324022349</v>
          </cell>
          <cell r="D95">
            <v>523.78980000000001</v>
          </cell>
          <cell r="E95">
            <v>731.44676901194839</v>
          </cell>
          <cell r="F95">
            <v>805.48564052110623</v>
          </cell>
          <cell r="G95">
            <v>685.21111127981624</v>
          </cell>
          <cell r="H95">
            <v>694.82705855363804</v>
          </cell>
          <cell r="I95">
            <v>717.62087827014591</v>
          </cell>
          <cell r="J95">
            <v>916.41150230657013</v>
          </cell>
          <cell r="K95">
            <v>-75.196302398740954</v>
          </cell>
        </row>
        <row r="96">
          <cell r="A96" t="str">
            <v>GG_V</v>
          </cell>
          <cell r="B96" t="e">
            <v>#N/A</v>
          </cell>
          <cell r="C96">
            <v>0</v>
          </cell>
          <cell r="D96">
            <v>0</v>
          </cell>
          <cell r="E96">
            <v>0</v>
          </cell>
          <cell r="F96">
            <v>0</v>
          </cell>
          <cell r="G96">
            <v>0</v>
          </cell>
          <cell r="H96">
            <v>0</v>
          </cell>
          <cell r="I96">
            <v>0</v>
          </cell>
          <cell r="J96">
            <v>0</v>
          </cell>
          <cell r="K96">
            <v>0</v>
          </cell>
        </row>
        <row r="97">
          <cell r="A97" t="str">
            <v>CFCG_V</v>
          </cell>
          <cell r="B97" t="e">
            <v>#N/A</v>
          </cell>
          <cell r="C97">
            <v>230.78434120577614</v>
          </cell>
          <cell r="D97">
            <v>-404.5448317635587</v>
          </cell>
          <cell r="E97">
            <v>167.01935010321668</v>
          </cell>
          <cell r="F97">
            <v>285.75987646955406</v>
          </cell>
          <cell r="G97">
            <v>144.18036853593733</v>
          </cell>
          <cell r="H97">
            <v>97.211165326039335</v>
          </cell>
          <cell r="I97">
            <v>95.324754207085022</v>
          </cell>
          <cell r="J97">
            <v>121.73099174663952</v>
          </cell>
          <cell r="K97">
            <v>-17.170405405943484</v>
          </cell>
        </row>
        <row r="98">
          <cell r="A98" t="str">
            <v>CFCCB_V</v>
          </cell>
          <cell r="B98" t="e">
            <v>#N/A</v>
          </cell>
          <cell r="C98">
            <v>0</v>
          </cell>
          <cell r="D98">
            <v>0</v>
          </cell>
          <cell r="E98">
            <v>0</v>
          </cell>
          <cell r="F98">
            <v>0</v>
          </cell>
          <cell r="G98">
            <v>0</v>
          </cell>
          <cell r="H98">
            <v>0</v>
          </cell>
          <cell r="I98">
            <v>0</v>
          </cell>
          <cell r="J98">
            <v>0</v>
          </cell>
          <cell r="K98">
            <v>0</v>
          </cell>
        </row>
        <row r="99">
          <cell r="A99" t="str">
            <v>CFCP_V</v>
          </cell>
          <cell r="B99" t="e">
            <v>#N/A</v>
          </cell>
          <cell r="C99">
            <v>885.30401564245801</v>
          </cell>
          <cell r="D99">
            <v>706.55673345238506</v>
          </cell>
          <cell r="E99">
            <v>926.62599345993715</v>
          </cell>
          <cell r="F99">
            <v>739.20230741930118</v>
          </cell>
          <cell r="G99">
            <v>878.84361253461316</v>
          </cell>
          <cell r="H99">
            <v>1055.563758285228</v>
          </cell>
          <cell r="I99">
            <v>1170.2832054376997</v>
          </cell>
          <cell r="J99">
            <v>1494.4673753145551</v>
          </cell>
          <cell r="K99">
            <v>-95.261680503245088</v>
          </cell>
        </row>
        <row r="100">
          <cell r="A100" t="str">
            <v>INTGF_V</v>
          </cell>
          <cell r="B100" t="e">
            <v>#N/A</v>
          </cell>
          <cell r="C100">
            <v>141.52513966480447</v>
          </cell>
          <cell r="D100">
            <v>177</v>
          </cell>
          <cell r="E100">
            <v>363.85851004260383</v>
          </cell>
          <cell r="F100">
            <v>415.55719387746433</v>
          </cell>
          <cell r="G100">
            <v>444.96449235353941</v>
          </cell>
          <cell r="H100">
            <v>447.95212570732025</v>
          </cell>
          <cell r="I100">
            <v>438.32219645604289</v>
          </cell>
          <cell r="J100">
            <v>550.17723686850331</v>
          </cell>
          <cell r="K100">
            <v>-37.406432990986389</v>
          </cell>
        </row>
        <row r="101">
          <cell r="A101" t="str">
            <v>GOR_V</v>
          </cell>
          <cell r="B101" t="e">
            <v>#N/A</v>
          </cell>
          <cell r="C101">
            <v>1704</v>
          </cell>
          <cell r="D101">
            <v>1166</v>
          </cell>
          <cell r="E101">
            <v>819.02294634760278</v>
          </cell>
          <cell r="F101">
            <v>982.97303914311965</v>
          </cell>
          <cell r="G101">
            <v>1044.4679829585436</v>
          </cell>
          <cell r="H101">
            <v>1460.3200741115711</v>
          </cell>
          <cell r="I101">
            <v>1579.3478468418082</v>
          </cell>
          <cell r="J101">
            <v>269.3134500937316</v>
          </cell>
          <cell r="K101">
            <v>-181.62724668156443</v>
          </cell>
        </row>
        <row r="102">
          <cell r="A102" t="str">
            <v>GOL_V</v>
          </cell>
          <cell r="B102" t="e">
            <v>#N/A</v>
          </cell>
          <cell r="C102">
            <v>0</v>
          </cell>
          <cell r="D102">
            <v>-2</v>
          </cell>
          <cell r="E102">
            <v>-1.7282271845077688</v>
          </cell>
          <cell r="F102">
            <v>-1.8563258999588299</v>
          </cell>
          <cell r="G102">
            <v>-1.7281945077214051</v>
          </cell>
          <cell r="H102">
            <v>-2.0898407481288088</v>
          </cell>
          <cell r="I102">
            <v>-2.0411642943464567</v>
          </cell>
          <cell r="J102">
            <v>-2.5506619526603123</v>
          </cell>
          <cell r="K102">
            <v>0.38325317570425965</v>
          </cell>
        </row>
        <row r="103">
          <cell r="A103" t="str">
            <v>FCCB_V</v>
          </cell>
          <cell r="B103" t="e">
            <v>#N/A</v>
          </cell>
          <cell r="C103">
            <v>-1086</v>
          </cell>
          <cell r="D103">
            <v>-1468</v>
          </cell>
          <cell r="E103">
            <v>-1268.5187534287022</v>
          </cell>
          <cell r="F103">
            <v>-1362.5432105697812</v>
          </cell>
          <cell r="G103">
            <v>-1268.4947686675114</v>
          </cell>
          <cell r="H103">
            <v>-1533.9431091265458</v>
          </cell>
          <cell r="I103">
            <v>-1498.2145920502992</v>
          </cell>
          <cell r="J103">
            <v>-1872.1858732526691</v>
          </cell>
          <cell r="K103">
            <v>281.30783096692676</v>
          </cell>
        </row>
        <row r="104">
          <cell r="A104" t="str">
            <v>DCPCB_V</v>
          </cell>
          <cell r="B104" t="e">
            <v>#N/A</v>
          </cell>
          <cell r="C104">
            <v>270</v>
          </cell>
          <cell r="D104">
            <v>229.5</v>
          </cell>
          <cell r="E104">
            <v>712.9276729718199</v>
          </cell>
          <cell r="F104">
            <v>933.39815185760358</v>
          </cell>
          <cell r="G104">
            <v>448.00934563411784</v>
          </cell>
          <cell r="H104">
            <v>417.49264639435478</v>
          </cell>
          <cell r="I104">
            <v>370.22830680267111</v>
          </cell>
          <cell r="J104">
            <v>2484.8523699577754</v>
          </cell>
          <cell r="K104">
            <v>-15.49964754753637</v>
          </cell>
        </row>
        <row r="105">
          <cell r="A105" t="str">
            <v>ZQ</v>
          </cell>
          <cell r="B105" t="e">
            <v>#N/A</v>
          </cell>
          <cell r="C105">
            <v>1.3283464188091676E-2</v>
          </cell>
          <cell r="D105">
            <v>-8.6150024392002589E-2</v>
          </cell>
          <cell r="E105">
            <v>-2.0956138350192055E-2</v>
          </cell>
          <cell r="F105">
            <v>-9.6024502127138867E-3</v>
          </cell>
          <cell r="G105">
            <v>8.3777208451572216E-2</v>
          </cell>
          <cell r="H105">
            <v>3.6552861346022425E-2</v>
          </cell>
          <cell r="I105">
            <v>5.2456334087807921E-2</v>
          </cell>
          <cell r="J105">
            <v>4.9953927961158495E-2</v>
          </cell>
          <cell r="K105">
            <v>2.8210501796879006E-2</v>
          </cell>
        </row>
        <row r="106">
          <cell r="A106" t="str">
            <v>EEOP_N</v>
          </cell>
          <cell r="C106">
            <v>0.55992117847787948</v>
          </cell>
          <cell r="D106">
            <v>1</v>
          </cell>
          <cell r="E106">
            <v>0.8641135922538844</v>
          </cell>
          <cell r="F106">
            <v>0.92816294997941495</v>
          </cell>
          <cell r="G106">
            <v>0.86409725386070257</v>
          </cell>
          <cell r="H106">
            <v>1.0449203740644044</v>
          </cell>
          <cell r="I106">
            <v>1.0205821471732284</v>
          </cell>
          <cell r="J106">
            <v>1.2753309763301561</v>
          </cell>
          <cell r="K106">
            <v>-0.19162658785212983</v>
          </cell>
        </row>
        <row r="107">
          <cell r="A107" t="str">
            <v>CDCGCBCF_V</v>
          </cell>
          <cell r="D107">
            <v>0</v>
          </cell>
          <cell r="E107">
            <v>0</v>
          </cell>
          <cell r="F107">
            <v>0</v>
          </cell>
          <cell r="G107">
            <v>0</v>
          </cell>
          <cell r="H107">
            <v>0</v>
          </cell>
          <cell r="I107">
            <v>0</v>
          </cell>
          <cell r="J107">
            <v>0</v>
          </cell>
          <cell r="K107">
            <v>0</v>
          </cell>
        </row>
        <row r="108">
          <cell r="A108" t="str">
            <v>DCGCBCF_V</v>
          </cell>
          <cell r="C108">
            <v>0</v>
          </cell>
          <cell r="D108">
            <v>0</v>
          </cell>
          <cell r="E108">
            <v>0</v>
          </cell>
          <cell r="F108">
            <v>0</v>
          </cell>
          <cell r="G108">
            <v>0</v>
          </cell>
          <cell r="H108">
            <v>0</v>
          </cell>
          <cell r="I108">
            <v>0</v>
          </cell>
          <cell r="J108">
            <v>0</v>
          </cell>
          <cell r="K108">
            <v>0</v>
          </cell>
        </row>
        <row r="109">
          <cell r="A109" t="str">
            <v>OANCB</v>
          </cell>
          <cell r="C109">
            <v>-282.36999999999989</v>
          </cell>
          <cell r="D109">
            <v>-206.20000000000005</v>
          </cell>
          <cell r="E109">
            <v>-274.20936820977727</v>
          </cell>
          <cell r="F109">
            <v>-248.50241661144923</v>
          </cell>
          <cell r="G109">
            <v>-388.86654181720178</v>
          </cell>
          <cell r="H109">
            <v>-399.64465461576901</v>
          </cell>
          <cell r="I109">
            <v>-360.97070180178184</v>
          </cell>
          <cell r="J109">
            <v>140.44726165355678</v>
          </cell>
          <cell r="K109">
            <v>-97.126533717611437</v>
          </cell>
        </row>
        <row r="110">
          <cell r="A110" t="str">
            <v>PCEOP</v>
          </cell>
          <cell r="C110">
            <v>0.98667982239763186</v>
          </cell>
          <cell r="D110">
            <v>1.0133201776023681</v>
          </cell>
          <cell r="E110">
            <v>1.4621316503065405</v>
          </cell>
          <cell r="F110">
            <v>1.3705195069405409</v>
          </cell>
          <cell r="G110">
            <v>1.3167799891737197</v>
          </cell>
          <cell r="H110">
            <v>1.3916066338765285</v>
          </cell>
          <cell r="I110">
            <v>1.6253850455572201</v>
          </cell>
          <cell r="J110">
            <v>0.90581468074125016</v>
          </cell>
          <cell r="K110">
            <v>-1.3843349693459572E-2</v>
          </cell>
        </row>
        <row r="111">
          <cell r="A111" t="str">
            <v>ZX</v>
          </cell>
          <cell r="B111" t="e">
            <v>#N/A</v>
          </cell>
          <cell r="C111">
            <v>6.8426197458455684E-2</v>
          </cell>
          <cell r="D111">
            <v>-0.26644936846219303</v>
          </cell>
          <cell r="E111">
            <v>2.1968897948016819E-2</v>
          </cell>
          <cell r="F111">
            <v>1.8982118742524534E-2</v>
          </cell>
          <cell r="G111">
            <v>0.158454142916576</v>
          </cell>
          <cell r="H111">
            <v>4.248975946223732E-2</v>
          </cell>
          <cell r="I111">
            <v>3.2701863935968412E-2</v>
          </cell>
          <cell r="J111">
            <v>0.11692786715101189</v>
          </cell>
          <cell r="M111" t="str">
            <v>ZX_1</v>
          </cell>
          <cell r="O111" t="str">
            <v>ZX</v>
          </cell>
        </row>
        <row r="112">
          <cell r="A112" t="str">
            <v>ZQL</v>
          </cell>
          <cell r="B112" t="e">
            <v>#N/A</v>
          </cell>
          <cell r="C112">
            <v>0</v>
          </cell>
          <cell r="D112">
            <v>0</v>
          </cell>
          <cell r="E112">
            <v>-2.0956542774306142E-2</v>
          </cell>
          <cell r="F112">
            <v>-9.6017092616683675E-3</v>
          </cell>
          <cell r="G112">
            <v>7.4035651546829673E-2</v>
          </cell>
          <cell r="H112">
            <v>4.8156996213683634E-2</v>
          </cell>
          <cell r="I112">
            <v>4.8744295497185508E-2</v>
          </cell>
          <cell r="J112">
            <v>0.05</v>
          </cell>
          <cell r="M112" t="str">
            <v>ZQL_1</v>
          </cell>
          <cell r="O112" t="str">
            <v>ZQL</v>
          </cell>
        </row>
        <row r="113">
          <cell r="B113">
            <v>0</v>
          </cell>
        </row>
        <row r="114">
          <cell r="A114" t="str">
            <v>Exogenous variable:</v>
          </cell>
          <cell r="B114">
            <v>0</v>
          </cell>
        </row>
        <row r="115">
          <cell r="B115">
            <v>0</v>
          </cell>
        </row>
        <row r="116">
          <cell r="A116" t="str">
            <v>CDCGB_V</v>
          </cell>
          <cell r="B116" t="e">
            <v>#N/A</v>
          </cell>
          <cell r="C116">
            <v>189</v>
          </cell>
          <cell r="D116">
            <v>-93</v>
          </cell>
          <cell r="E116">
            <v>0</v>
          </cell>
          <cell r="F116">
            <v>0</v>
          </cell>
          <cell r="G116">
            <v>0</v>
          </cell>
          <cell r="H116">
            <v>0</v>
          </cell>
          <cell r="I116">
            <v>0</v>
          </cell>
          <cell r="J116">
            <v>0</v>
          </cell>
          <cell r="M116" t="str">
            <v>CDCGB_V_1</v>
          </cell>
          <cell r="O116" t="str">
            <v>CDCGB_V</v>
          </cell>
        </row>
        <row r="117">
          <cell r="A117" t="str">
            <v>CDCGCB_V</v>
          </cell>
          <cell r="B117" t="e">
            <v>#N/A</v>
          </cell>
          <cell r="C117">
            <v>142</v>
          </cell>
          <cell r="D117">
            <v>824</v>
          </cell>
          <cell r="E117">
            <v>100</v>
          </cell>
          <cell r="F117">
            <v>0</v>
          </cell>
          <cell r="G117">
            <v>0</v>
          </cell>
          <cell r="H117">
            <v>0</v>
          </cell>
          <cell r="I117">
            <v>0</v>
          </cell>
          <cell r="J117">
            <v>0</v>
          </cell>
          <cell r="M117" t="str">
            <v>CDCGCB_V_1</v>
          </cell>
          <cell r="O117" t="str">
            <v>CDCGCB_V</v>
          </cell>
        </row>
        <row r="118">
          <cell r="A118" t="str">
            <v>CFCCB_VE</v>
          </cell>
          <cell r="B118" t="e">
            <v>#N/A</v>
          </cell>
          <cell r="C118">
            <v>0</v>
          </cell>
          <cell r="D118">
            <v>0</v>
          </cell>
          <cell r="E118">
            <v>0</v>
          </cell>
          <cell r="F118">
            <v>0</v>
          </cell>
          <cell r="G118">
            <v>0</v>
          </cell>
          <cell r="H118">
            <v>0</v>
          </cell>
          <cell r="I118">
            <v>0</v>
          </cell>
          <cell r="J118">
            <v>0</v>
          </cell>
          <cell r="M118" t="str">
            <v>CFCCB_VE_1</v>
          </cell>
          <cell r="O118" t="str">
            <v>CFCCB_VE</v>
          </cell>
        </row>
        <row r="119">
          <cell r="A119" t="str">
            <v>CFCG_VE</v>
          </cell>
          <cell r="B119" t="e">
            <v>#N/A</v>
          </cell>
          <cell r="C119">
            <v>268.2493316612593</v>
          </cell>
          <cell r="D119">
            <v>-404.5448317635587</v>
          </cell>
          <cell r="E119">
            <v>115.62987123774747</v>
          </cell>
          <cell r="F119">
            <v>205.75077893389206</v>
          </cell>
          <cell r="G119">
            <v>107.34445749314727</v>
          </cell>
          <cell r="H119">
            <v>69.870952027308775</v>
          </cell>
          <cell r="I119">
            <v>64.912196744700168</v>
          </cell>
          <cell r="J119">
            <v>64.912196744700168</v>
          </cell>
          <cell r="M119" t="str">
            <v>CFCG_VE_1</v>
          </cell>
          <cell r="O119" t="str">
            <v>CFCG_VE</v>
          </cell>
        </row>
        <row r="120">
          <cell r="A120" t="e">
            <v>#REF!</v>
          </cell>
          <cell r="B120" t="e">
            <v>#REF!</v>
          </cell>
          <cell r="C120" t="e">
            <v>#REF!</v>
          </cell>
          <cell r="D120" t="e">
            <v>#REF!</v>
          </cell>
          <cell r="E120" t="e">
            <v>#REF!</v>
          </cell>
          <cell r="F120" t="e">
            <v>#REF!</v>
          </cell>
          <cell r="G120" t="e">
            <v>#REF!</v>
          </cell>
          <cell r="H120" t="e">
            <v>#REF!</v>
          </cell>
          <cell r="I120" t="e">
            <v>#REF!</v>
          </cell>
          <cell r="J120" t="e">
            <v>#REF!</v>
          </cell>
        </row>
        <row r="121">
          <cell r="A121" t="str">
            <v>CFCP_VE</v>
          </cell>
          <cell r="B121" t="e">
            <v>#N/A</v>
          </cell>
          <cell r="C121">
            <v>1029.0221999999999</v>
          </cell>
          <cell r="D121">
            <v>706.55673345238506</v>
          </cell>
          <cell r="E121">
            <v>641.51635270468466</v>
          </cell>
          <cell r="F121">
            <v>532.23514938583742</v>
          </cell>
          <cell r="G121">
            <v>654.31231565573046</v>
          </cell>
          <cell r="H121">
            <v>758.69108727942717</v>
          </cell>
          <cell r="I121">
            <v>796.91423607934325</v>
          </cell>
          <cell r="J121">
            <v>796.91423607934325</v>
          </cell>
          <cell r="M121" t="str">
            <v>CFCP_VE_1</v>
          </cell>
          <cell r="O121" t="str">
            <v>CFCP_VE</v>
          </cell>
        </row>
        <row r="122">
          <cell r="A122" t="str">
            <v>DCGCB_V</v>
          </cell>
          <cell r="B122" t="e">
            <v>#N/A</v>
          </cell>
          <cell r="C122">
            <v>517</v>
          </cell>
          <cell r="D122">
            <v>1341</v>
          </cell>
          <cell r="E122">
            <v>1441</v>
          </cell>
          <cell r="F122">
            <v>1441</v>
          </cell>
          <cell r="G122">
            <v>1441</v>
          </cell>
          <cell r="H122">
            <v>1441</v>
          </cell>
          <cell r="I122">
            <v>1441</v>
          </cell>
          <cell r="J122">
            <v>1341</v>
          </cell>
          <cell r="M122" t="str">
            <v>DCGCB_V_1</v>
          </cell>
          <cell r="O122" t="str">
            <v>DCGCB_V</v>
          </cell>
        </row>
        <row r="123">
          <cell r="A123" t="str">
            <v>FCCB_VE</v>
          </cell>
          <cell r="B123" t="e">
            <v>#N/A</v>
          </cell>
          <cell r="C123">
            <v>-1086</v>
          </cell>
          <cell r="D123">
            <v>-1468</v>
          </cell>
          <cell r="E123">
            <v>-1468</v>
          </cell>
          <cell r="F123">
            <v>-1468</v>
          </cell>
          <cell r="G123">
            <v>-1468</v>
          </cell>
          <cell r="H123">
            <v>-1468</v>
          </cell>
          <cell r="I123">
            <v>-1468</v>
          </cell>
          <cell r="J123">
            <v>-1468</v>
          </cell>
          <cell r="M123" t="str">
            <v>FCCB_VE_1</v>
          </cell>
          <cell r="O123" t="str">
            <v>FCCB_VE</v>
          </cell>
        </row>
        <row r="124">
          <cell r="A124" t="str">
            <v>FS_VE</v>
          </cell>
          <cell r="B124" t="e">
            <v>#N/A</v>
          </cell>
          <cell r="C124">
            <v>287.73359999999997</v>
          </cell>
          <cell r="D124">
            <v>217.86090000000007</v>
          </cell>
          <cell r="E124">
            <v>338.18486219480872</v>
          </cell>
          <cell r="F124">
            <v>202.15325673104908</v>
          </cell>
          <cell r="G124">
            <v>217.00227489751421</v>
          </cell>
          <cell r="H124">
            <v>222.25156965539813</v>
          </cell>
          <cell r="I124">
            <v>234.18254593236708</v>
          </cell>
          <cell r="J124">
            <v>234.18254593236708</v>
          </cell>
          <cell r="M124" t="str">
            <v>FS_VE_1</v>
          </cell>
          <cell r="O124" t="str">
            <v>FS_VE</v>
          </cell>
        </row>
        <row r="125">
          <cell r="A125" t="str">
            <v>G_VE</v>
          </cell>
          <cell r="B125" t="e">
            <v>#N/A</v>
          </cell>
          <cell r="C125">
            <v>353.15280000000001</v>
          </cell>
          <cell r="D125">
            <v>523.78980000000001</v>
          </cell>
          <cell r="E125">
            <v>506.39100000000008</v>
          </cell>
          <cell r="F125">
            <v>579.96</v>
          </cell>
          <cell r="G125">
            <v>510.15000000000003</v>
          </cell>
          <cell r="H125">
            <v>499.41000000000008</v>
          </cell>
          <cell r="I125">
            <v>488.67</v>
          </cell>
          <cell r="J125">
            <v>488.67</v>
          </cell>
          <cell r="M125" t="str">
            <v>G_VE_1</v>
          </cell>
          <cell r="O125" t="str">
            <v>G_VE</v>
          </cell>
        </row>
        <row r="126">
          <cell r="A126" t="str">
            <v>GG_VE</v>
          </cell>
          <cell r="B126" t="e">
            <v>#N/A</v>
          </cell>
          <cell r="C126">
            <v>0</v>
          </cell>
          <cell r="D126">
            <v>0</v>
          </cell>
          <cell r="E126">
            <v>0</v>
          </cell>
          <cell r="F126">
            <v>0</v>
          </cell>
          <cell r="G126">
            <v>0</v>
          </cell>
          <cell r="H126">
            <v>0</v>
          </cell>
          <cell r="I126">
            <v>0</v>
          </cell>
          <cell r="J126">
            <v>0</v>
          </cell>
          <cell r="M126" t="str">
            <v>GG_VE_1</v>
          </cell>
          <cell r="O126" t="str">
            <v>GG_VE</v>
          </cell>
        </row>
        <row r="127">
          <cell r="A127" t="str">
            <v>GOL_VE</v>
          </cell>
          <cell r="B127" t="e">
            <v>#N/A</v>
          </cell>
          <cell r="C127">
            <v>0</v>
          </cell>
          <cell r="D127">
            <v>-2</v>
          </cell>
          <cell r="E127">
            <v>-2</v>
          </cell>
          <cell r="F127">
            <v>-2</v>
          </cell>
          <cell r="G127">
            <v>-2</v>
          </cell>
          <cell r="H127">
            <v>-2</v>
          </cell>
          <cell r="I127">
            <v>-2</v>
          </cell>
          <cell r="J127">
            <v>-2</v>
          </cell>
          <cell r="M127" t="str">
            <v>GOL_VE_1</v>
          </cell>
          <cell r="O127" t="str">
            <v>GOL_VE</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3" refreshError="1">
        <row r="1">
          <cell r="A1" t="str">
            <v>Moldova: Financinal Programming Model - Policy Experiments</v>
          </cell>
        </row>
        <row r="3">
          <cell r="K3" t="str">
            <v>Total</v>
          </cell>
        </row>
        <row r="4">
          <cell r="E4" t="str">
            <v>1999</v>
          </cell>
          <cell r="F4" t="str">
            <v>2000</v>
          </cell>
          <cell r="G4" t="str">
            <v>2001</v>
          </cell>
          <cell r="H4" t="str">
            <v>2002</v>
          </cell>
          <cell r="I4" t="str">
            <v>2003</v>
          </cell>
          <cell r="J4">
            <v>2004</v>
          </cell>
          <cell r="K4" t="str">
            <v>for all</v>
          </cell>
        </row>
        <row r="5">
          <cell r="K5" t="str">
            <v>years</v>
          </cell>
        </row>
        <row r="7">
          <cell r="A7" t="str">
            <v>Exogenous shock compared to latest simulation:</v>
          </cell>
        </row>
        <row r="9">
          <cell r="A9" t="str">
            <v>Real government consumption</v>
          </cell>
          <cell r="E9">
            <v>100</v>
          </cell>
          <cell r="F9">
            <v>0</v>
          </cell>
          <cell r="G9">
            <v>0</v>
          </cell>
          <cell r="H9">
            <v>0</v>
          </cell>
          <cell r="I9">
            <v>0</v>
          </cell>
          <cell r="J9">
            <v>0</v>
          </cell>
          <cell r="K9" t="str">
            <v>...</v>
          </cell>
        </row>
        <row r="10">
          <cell r="A10" t="str">
            <v xml:space="preserve">   In percent</v>
          </cell>
          <cell r="E10">
            <v>4.6640433344936065</v>
          </cell>
          <cell r="F10">
            <v>0</v>
          </cell>
          <cell r="G10">
            <v>0</v>
          </cell>
          <cell r="H10">
            <v>0</v>
          </cell>
          <cell r="I10">
            <v>0</v>
          </cell>
          <cell r="J10">
            <v>0</v>
          </cell>
          <cell r="K10" t="str">
            <v>...</v>
          </cell>
        </row>
        <row r="11">
          <cell r="A11" t="str">
            <v xml:space="preserve">   In percent of GDP</v>
          </cell>
          <cell r="E11">
            <v>0.36721360354066979</v>
          </cell>
          <cell r="F11">
            <v>-9.591258389220203E-2</v>
          </cell>
          <cell r="G11">
            <v>-1.2014888663253593</v>
          </cell>
          <cell r="H11">
            <v>-1.1439957606934614</v>
          </cell>
          <cell r="I11">
            <v>-1.2178597986021082</v>
          </cell>
          <cell r="K11" t="str">
            <v>...</v>
          </cell>
        </row>
        <row r="12">
          <cell r="A12" t="str">
            <v>Reserve money</v>
          </cell>
          <cell r="E12">
            <v>100</v>
          </cell>
          <cell r="F12">
            <v>0</v>
          </cell>
          <cell r="G12">
            <v>0</v>
          </cell>
          <cell r="H12">
            <v>0</v>
          </cell>
          <cell r="I12">
            <v>0</v>
          </cell>
          <cell r="J12">
            <v>0</v>
          </cell>
          <cell r="K12" t="str">
            <v>...</v>
          </cell>
        </row>
        <row r="13">
          <cell r="A13" t="str">
            <v xml:space="preserve">   In percent</v>
          </cell>
          <cell r="E13">
            <v>7.4579317836385739</v>
          </cell>
          <cell r="F13">
            <v>0</v>
          </cell>
          <cell r="G13">
            <v>0</v>
          </cell>
          <cell r="H13">
            <v>0</v>
          </cell>
          <cell r="I13">
            <v>0</v>
          </cell>
          <cell r="J13">
            <v>0</v>
          </cell>
          <cell r="K13" t="str">
            <v>...</v>
          </cell>
        </row>
        <row r="14">
          <cell r="A14" t="str">
            <v xml:space="preserve">   Of which: Net credit to government</v>
          </cell>
          <cell r="E14">
            <v>100</v>
          </cell>
          <cell r="F14">
            <v>0</v>
          </cell>
          <cell r="G14">
            <v>0</v>
          </cell>
          <cell r="H14">
            <v>0</v>
          </cell>
          <cell r="I14">
            <v>0</v>
          </cell>
          <cell r="K14" t="str">
            <v>...</v>
          </cell>
        </row>
        <row r="15">
          <cell r="A15" t="str">
            <v xml:space="preserve">                        In percent</v>
          </cell>
          <cell r="E15">
            <v>7.4571215510812827</v>
          </cell>
          <cell r="F15">
            <v>0</v>
          </cell>
          <cell r="G15">
            <v>0</v>
          </cell>
          <cell r="H15">
            <v>0</v>
          </cell>
          <cell r="I15">
            <v>0</v>
          </cell>
          <cell r="K15" t="str">
            <v>...</v>
          </cell>
        </row>
        <row r="16">
          <cell r="A16" t="str">
            <v>Terms of Trade in percent</v>
          </cell>
          <cell r="E16">
            <v>0</v>
          </cell>
          <cell r="F16">
            <v>0</v>
          </cell>
          <cell r="G16">
            <v>0</v>
          </cell>
          <cell r="H16">
            <v>0</v>
          </cell>
          <cell r="I16">
            <v>0</v>
          </cell>
          <cell r="J16">
            <v>0</v>
          </cell>
          <cell r="K16" t="str">
            <v>...</v>
          </cell>
        </row>
        <row r="18">
          <cell r="A18" t="str">
            <v>Effects compared to latest simulation:</v>
          </cell>
        </row>
        <row r="20">
          <cell r="A20" t="str">
            <v>Real GDP</v>
          </cell>
          <cell r="E20">
            <v>285.52210834435027</v>
          </cell>
          <cell r="F20">
            <v>42.126057337653037</v>
          </cell>
          <cell r="G20">
            <v>571.20083908815104</v>
          </cell>
          <cell r="H20">
            <v>563.71228973187863</v>
          </cell>
          <cell r="I20">
            <v>631.83965419175729</v>
          </cell>
          <cell r="J20">
            <v>0</v>
          </cell>
          <cell r="K20">
            <v>2094.4009486937903</v>
          </cell>
        </row>
        <row r="21">
          <cell r="A21" t="str">
            <v xml:space="preserve">   In percent</v>
          </cell>
          <cell r="E21">
            <v>2.9669238573247521</v>
          </cell>
          <cell r="F21">
            <v>0.43110037330072742</v>
          </cell>
          <cell r="G21">
            <v>5.6752012939778709</v>
          </cell>
          <cell r="H21">
            <v>5.3886403605100242</v>
          </cell>
          <cell r="I21">
            <v>5.7590132458503902</v>
          </cell>
          <cell r="J21">
            <v>0</v>
          </cell>
          <cell r="K21">
            <v>4.1153385911992544</v>
          </cell>
        </row>
        <row r="22">
          <cell r="A22" t="str">
            <v>Real private consumption</v>
          </cell>
          <cell r="E22">
            <v>68.22237817558198</v>
          </cell>
          <cell r="F22">
            <v>-57.681134767604817</v>
          </cell>
          <cell r="G22">
            <v>-90.035099943241221</v>
          </cell>
          <cell r="H22">
            <v>-672.09499721237898</v>
          </cell>
          <cell r="I22">
            <v>-749.04366323398335</v>
          </cell>
          <cell r="J22">
            <v>0</v>
          </cell>
          <cell r="K22">
            <v>-1500.6325169816264</v>
          </cell>
        </row>
        <row r="23">
          <cell r="A23" t="str">
            <v xml:space="preserve">   In percent</v>
          </cell>
          <cell r="E23">
            <v>0.97905901411194418</v>
          </cell>
          <cell r="F23">
            <v>-0.83753502138212466</v>
          </cell>
          <cell r="G23">
            <v>-1.2848665384204314</v>
          </cell>
          <cell r="H23">
            <v>-9.2505835470358129</v>
          </cell>
          <cell r="I23">
            <v>-9.818848591825482</v>
          </cell>
          <cell r="J23">
            <v>0</v>
          </cell>
          <cell r="K23">
            <v>-4.1968005806608737</v>
          </cell>
        </row>
        <row r="24">
          <cell r="A24" t="str">
            <v>Real investments</v>
          </cell>
          <cell r="E24">
            <v>118.05973402878249</v>
          </cell>
          <cell r="F24">
            <v>203.11597364475438</v>
          </cell>
          <cell r="G24">
            <v>2076.5129305177079</v>
          </cell>
          <cell r="H24">
            <v>2439.2488075490892</v>
          </cell>
          <cell r="I24">
            <v>2533.8262818369253</v>
          </cell>
          <cell r="J24">
            <v>0</v>
          </cell>
          <cell r="K24">
            <v>7370.7637275772595</v>
          </cell>
        </row>
        <row r="25">
          <cell r="A25" t="str">
            <v xml:space="preserve">   In percent</v>
          </cell>
          <cell r="E25">
            <v>7.4585469225083498</v>
          </cell>
          <cell r="F25">
            <v>14.002753347303271</v>
          </cell>
          <cell r="G25">
            <v>133.94503258473284</v>
          </cell>
          <cell r="H25">
            <v>147.5801260245845</v>
          </cell>
          <cell r="I25">
            <v>143.66216263637006</v>
          </cell>
          <cell r="J25">
            <v>0</v>
          </cell>
          <cell r="K25">
            <v>92.131510233621654</v>
          </cell>
        </row>
        <row r="26">
          <cell r="A26" t="str">
            <v>Consumer price level</v>
          </cell>
          <cell r="E26">
            <v>9.9711726958321423E-2</v>
          </cell>
          <cell r="F26">
            <v>-0.12739842634524012</v>
          </cell>
          <cell r="G26">
            <v>-0.36841005977367769</v>
          </cell>
          <cell r="H26">
            <v>-0.36356188687888302</v>
          </cell>
          <cell r="I26">
            <v>-0.31972272811806035</v>
          </cell>
          <cell r="J26">
            <v>0</v>
          </cell>
          <cell r="K26">
            <v>-1.0793813741575398</v>
          </cell>
        </row>
        <row r="27">
          <cell r="A27" t="str">
            <v xml:space="preserve">   In percent</v>
          </cell>
          <cell r="E27">
            <v>7.2623253429221712</v>
          </cell>
          <cell r="F27">
            <v>-8.0685535542759528</v>
          </cell>
          <cell r="G27">
            <v>-22.22152212508178</v>
          </cell>
          <cell r="H27">
            <v>-21.29038168569851</v>
          </cell>
          <cell r="I27">
            <v>-18.177802643478696</v>
          </cell>
          <cell r="J27">
            <v>0</v>
          </cell>
          <cell r="K27">
            <v>-18.177802643478703</v>
          </cell>
        </row>
        <row r="28">
          <cell r="A28" t="str">
            <v>Exchange rate</v>
          </cell>
          <cell r="E28">
            <v>-0.14849454749144608</v>
          </cell>
          <cell r="F28">
            <v>-0.39510281557175397</v>
          </cell>
          <cell r="G28">
            <v>-0.47415919603176371</v>
          </cell>
          <cell r="H28">
            <v>-0.45770096504097024</v>
          </cell>
          <cell r="I28">
            <v>-0.4160629231850228</v>
          </cell>
          <cell r="J28">
            <v>0</v>
          </cell>
          <cell r="K28">
            <v>-1.8915204473209568</v>
          </cell>
        </row>
        <row r="29">
          <cell r="A29" t="str">
            <v xml:space="preserve">   In percent</v>
          </cell>
          <cell r="E29">
            <v>-9.3221283444776404</v>
          </cell>
          <cell r="F29">
            <v>-22.147429170270758</v>
          </cell>
          <cell r="G29">
            <v>-26.091189752672033</v>
          </cell>
          <cell r="H29">
            <v>-24.754015921333302</v>
          </cell>
          <cell r="I29">
            <v>-22.077207377424529</v>
          </cell>
          <cell r="J29">
            <v>0</v>
          </cell>
          <cell r="K29">
            <v>-22.077207377424525</v>
          </cell>
        </row>
        <row r="30">
          <cell r="A30" t="str">
            <v>Overall fiscal balance</v>
          </cell>
          <cell r="E30">
            <v>275.11703680354327</v>
          </cell>
          <cell r="F30">
            <v>433.66515754647708</v>
          </cell>
          <cell r="G30">
            <v>2254.5232706261349</v>
          </cell>
          <cell r="H30">
            <v>3376.9477086778129</v>
          </cell>
          <cell r="I30">
            <v>3633.7987665855426</v>
          </cell>
          <cell r="K30">
            <v>9974.0519402395112</v>
          </cell>
        </row>
        <row r="31">
          <cell r="A31" t="str">
            <v xml:space="preserve">   In percent of GDP</v>
          </cell>
          <cell r="E31">
            <v>2.2308952908821702</v>
          </cell>
          <cell r="F31">
            <v>2.9591634918286638</v>
          </cell>
          <cell r="G31">
            <v>15.087750304383174</v>
          </cell>
          <cell r="H31">
            <v>21.083757179934302</v>
          </cell>
          <cell r="I31">
            <v>20.380537391897956</v>
          </cell>
          <cell r="K31">
            <v>61.742103658926268</v>
          </cell>
        </row>
        <row r="32">
          <cell r="A32" t="str">
            <v>Real central bank credit to private sector</v>
          </cell>
          <cell r="E32">
            <v>-56.550625176133167</v>
          </cell>
          <cell r="F32">
            <v>32.07159163200231</v>
          </cell>
          <cell r="G32">
            <v>-282.80321595595819</v>
          </cell>
          <cell r="H32">
            <v>-280.81545281977805</v>
          </cell>
          <cell r="I32">
            <v>-335.42343059179274</v>
          </cell>
          <cell r="J32">
            <v>0</v>
          </cell>
          <cell r="K32">
            <v>-923.52113291165983</v>
          </cell>
        </row>
        <row r="33">
          <cell r="A33" t="str">
            <v xml:space="preserve">   In percent</v>
          </cell>
          <cell r="E33">
            <v>-10.45902462913037</v>
          </cell>
          <cell r="F33">
            <v>5.2492584922416778</v>
          </cell>
          <cell r="G33">
            <v>-46.698261625178539</v>
          </cell>
          <cell r="H33">
            <v>-49.250058561006952</v>
          </cell>
          <cell r="I33">
            <v>-58.141318033417576</v>
          </cell>
          <cell r="J33">
            <v>0</v>
          </cell>
          <cell r="K33" t="str">
            <v>...</v>
          </cell>
        </row>
        <row r="34">
          <cell r="A34" t="str">
            <v>External current account (in US$ millions)</v>
          </cell>
          <cell r="E34">
            <v>1.8623564206970684</v>
          </cell>
          <cell r="F34">
            <v>-16.425876321845664</v>
          </cell>
          <cell r="G34">
            <v>-77.365316579464249</v>
          </cell>
          <cell r="H34">
            <v>-48.637841282744972</v>
          </cell>
          <cell r="I34">
            <v>-50.640212726809438</v>
          </cell>
          <cell r="J34">
            <v>0</v>
          </cell>
          <cell r="K34">
            <v>-191.20689049016724</v>
          </cell>
        </row>
        <row r="36">
          <cell r="A36" t="str">
            <v>Memorandum items:</v>
          </cell>
        </row>
        <row r="38">
          <cell r="A38" t="str">
            <v>Check latest Model 1 simulation (must = 0)</v>
          </cell>
          <cell r="E38">
            <v>2954.5194724888038</v>
          </cell>
          <cell r="F38">
            <v>488.95458196945782</v>
          </cell>
          <cell r="G38">
            <v>699.27602879955759</v>
          </cell>
          <cell r="H38">
            <v>719.06766984415935</v>
          </cell>
          <cell r="I38">
            <v>765.2589335960173</v>
          </cell>
          <cell r="J38">
            <v>722.43294750499126</v>
          </cell>
          <cell r="K38" t="str">
            <v>...</v>
          </cell>
        </row>
        <row r="39">
          <cell r="A39" t="str">
            <v>Check latest Model 2 simulation (must = 0)</v>
          </cell>
          <cell r="E39">
            <v>3372.7144028952257</v>
          </cell>
          <cell r="F39">
            <v>620.4410522769391</v>
          </cell>
          <cell r="G39">
            <v>9965.005556713757</v>
          </cell>
          <cell r="H39">
            <v>2923.9956528482762</v>
          </cell>
          <cell r="I39">
            <v>2504.4017630601261</v>
          </cell>
          <cell r="J39">
            <v>79230.836951979203</v>
          </cell>
          <cell r="K39" t="str">
            <v>...</v>
          </cell>
        </row>
      </sheetData>
      <sheetData sheetId="24" refreshError="1">
        <row r="1">
          <cell r="A1" t="str">
            <v>Model Definitions</v>
          </cell>
        </row>
        <row r="3">
          <cell r="B3">
            <v>1996</v>
          </cell>
          <cell r="C3">
            <v>1997</v>
          </cell>
          <cell r="D3">
            <v>1998</v>
          </cell>
          <cell r="E3">
            <v>1999</v>
          </cell>
          <cell r="F3">
            <v>2000</v>
          </cell>
          <cell r="G3">
            <v>2001</v>
          </cell>
          <cell r="H3">
            <v>2002</v>
          </cell>
          <cell r="I3">
            <v>2003</v>
          </cell>
          <cell r="J3">
            <v>2004</v>
          </cell>
        </row>
        <row r="5">
          <cell r="A5" t="str">
            <v>Definitions:</v>
          </cell>
        </row>
        <row r="8">
          <cell r="A8" t="str">
            <v>Model 1</v>
          </cell>
          <cell r="B8" t="e">
            <v>#N/A</v>
          </cell>
          <cell r="C8" t="e">
            <v>#N/A</v>
          </cell>
          <cell r="D8" t="b">
            <v>1</v>
          </cell>
          <cell r="E8" t="b">
            <v>1</v>
          </cell>
          <cell r="F8" t="b">
            <v>1</v>
          </cell>
          <cell r="G8" t="b">
            <v>1</v>
          </cell>
          <cell r="H8" t="b">
            <v>1</v>
          </cell>
          <cell r="I8" t="b">
            <v>1</v>
          </cell>
          <cell r="J8" t="b">
            <v>1</v>
          </cell>
        </row>
        <row r="9">
          <cell r="B9" t="e">
            <v>#N/A</v>
          </cell>
          <cell r="C9" t="e">
            <v>#N/A</v>
          </cell>
          <cell r="D9">
            <v>0</v>
          </cell>
          <cell r="E9">
            <v>0</v>
          </cell>
          <cell r="F9">
            <v>0</v>
          </cell>
          <cell r="G9">
            <v>0</v>
          </cell>
          <cell r="H9">
            <v>0</v>
          </cell>
          <cell r="I9">
            <v>0</v>
          </cell>
          <cell r="J9">
            <v>0</v>
          </cell>
        </row>
        <row r="10">
          <cell r="B10" t="e">
            <v>#N/A</v>
          </cell>
          <cell r="C10" t="e">
            <v>#N/A</v>
          </cell>
          <cell r="D10" t="b">
            <v>1</v>
          </cell>
          <cell r="E10" t="b">
            <v>1</v>
          </cell>
          <cell r="F10" t="b">
            <v>1</v>
          </cell>
          <cell r="G10" t="b">
            <v>1</v>
          </cell>
          <cell r="H10" t="b">
            <v>1</v>
          </cell>
          <cell r="I10" t="b">
            <v>1</v>
          </cell>
          <cell r="J10" t="b">
            <v>1</v>
          </cell>
        </row>
        <row r="11">
          <cell r="B11" t="e">
            <v>#N/A</v>
          </cell>
          <cell r="C11" t="e">
            <v>#N/A</v>
          </cell>
          <cell r="D11">
            <v>100</v>
          </cell>
          <cell r="E11">
            <v>100</v>
          </cell>
          <cell r="F11">
            <v>100</v>
          </cell>
          <cell r="G11">
            <v>100</v>
          </cell>
          <cell r="H11">
            <v>100</v>
          </cell>
          <cell r="I11">
            <v>100</v>
          </cell>
          <cell r="J11">
            <v>100</v>
          </cell>
        </row>
        <row r="15">
          <cell r="A15" t="str">
            <v>Model 2</v>
          </cell>
          <cell r="E15" t="b">
            <v>1</v>
          </cell>
          <cell r="F15" t="b">
            <v>1</v>
          </cell>
        </row>
        <row r="16">
          <cell r="E16">
            <v>0</v>
          </cell>
          <cell r="F16">
            <v>0</v>
          </cell>
        </row>
        <row r="17">
          <cell r="E17" t="b">
            <v>1</v>
          </cell>
          <cell r="F17" t="b">
            <v>1</v>
          </cell>
        </row>
        <row r="18">
          <cell r="E18">
            <v>100</v>
          </cell>
          <cell r="F18">
            <v>100</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pagesa"/>
      <sheetName val="Bordero e UNIFIKUAR"/>
      <sheetName val="definicione"/>
      <sheetName val="Skemat e Pagave"/>
      <sheetName val="shpjegime"/>
    </sheetNames>
    <sheetDataSet>
      <sheetData sheetId="0" refreshError="1"/>
      <sheetData sheetId="1" refreshError="1"/>
      <sheetData sheetId="2" refreshError="1">
        <row r="2">
          <cell r="C2">
            <v>0.8</v>
          </cell>
          <cell r="K2" t="str">
            <v>BANKA RAIFFEISEN sh.a.</v>
          </cell>
        </row>
        <row r="3">
          <cell r="C3">
            <v>1.7000000000000001E-2</v>
          </cell>
          <cell r="K3" t="str">
            <v>BANKA E BASHKUAR E SHQIPERISE sh.a.</v>
          </cell>
        </row>
        <row r="4">
          <cell r="C4">
            <v>9.5000000000000001E-2</v>
          </cell>
          <cell r="K4" t="str">
            <v>VENETO BANKA sh.a.</v>
          </cell>
        </row>
        <row r="5">
          <cell r="K5" t="str">
            <v>BANKA KOMBETARE TREGTARE sh.a.</v>
          </cell>
        </row>
        <row r="6">
          <cell r="C6">
            <v>97030</v>
          </cell>
          <cell r="K6" t="str">
            <v>BANKA TIRANA sh.a.</v>
          </cell>
        </row>
        <row r="7">
          <cell r="C7">
            <v>0.13</v>
          </cell>
          <cell r="K7" t="str">
            <v>BANKA NBG ALBANIA sh.a.</v>
          </cell>
        </row>
        <row r="8">
          <cell r="C8">
            <v>0.23</v>
          </cell>
          <cell r="K8" t="str">
            <v>BANKA NDERKOMBETARE TREGTARE sh.a.</v>
          </cell>
        </row>
        <row r="9">
          <cell r="C9">
            <v>30000</v>
          </cell>
          <cell r="K9" t="str">
            <v>BANKA ALPHA ALBANIA sh.a.</v>
          </cell>
        </row>
        <row r="10">
          <cell r="C10">
            <v>130000</v>
          </cell>
          <cell r="K10" t="str">
            <v>BANKA INTESA SANPAOLO ALBANIA sh.a.</v>
          </cell>
        </row>
        <row r="11">
          <cell r="C11">
            <v>13000</v>
          </cell>
          <cell r="K11" t="str">
            <v>BANKA PROCREDIT sh.a.</v>
          </cell>
        </row>
        <row r="12">
          <cell r="K12" t="str">
            <v>BANKA AMERIKANE E INVESTIMEVE sh.a.</v>
          </cell>
        </row>
        <row r="13">
          <cell r="K13" t="str">
            <v>BANKA E KREDITIT TE SHQIPERISE sh.a.</v>
          </cell>
        </row>
        <row r="14">
          <cell r="K14" t="str">
            <v>BANKA CREDINS sh.a.</v>
          </cell>
        </row>
        <row r="15">
          <cell r="K15" t="str">
            <v>BANKA SOCIETE GENERALE ALBANIA sh.a.</v>
          </cell>
        </row>
        <row r="16">
          <cell r="K16" t="str">
            <v>BANKA UNION sh.a.</v>
          </cell>
        </row>
        <row r="17">
          <cell r="K17" t="str">
            <v>BANKA E PARE E INVESTIMEVE, ALBANIA sh.a.</v>
          </cell>
        </row>
      </sheetData>
      <sheetData sheetId="3" refreshError="1"/>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 1 Misioni"/>
      <sheetName val="Formati 2 Politika Ekzistuese  "/>
      <sheetName val="Formati 2.1  Sipas Tavaneve"/>
      <sheetName val="F.4. Alokimi i tavaneve per PE"/>
      <sheetName val="F.5. Investimet ne vazhdim"/>
      <sheetName val="Formati 3 Politika te reja"/>
      <sheetName val="F.6.Investime te reja"/>
    </sheetNames>
    <sheetDataSet>
      <sheetData sheetId="0" refreshError="1"/>
      <sheetData sheetId="1" refreshError="1"/>
      <sheetData sheetId="2">
        <row r="7">
          <cell r="C7" t="str">
            <v>2020 - 2022</v>
          </cell>
        </row>
        <row r="11">
          <cell r="C11" t="str">
            <v>Rregullimi i çështjes së pronave ne zbatim te ligjit 133/2015 Për trajtimin e pronës dhe përfundimin e proçesit të kompensimit të pronave dhe akteve nënligjore</v>
          </cell>
        </row>
        <row r="14">
          <cell r="B14" t="str">
            <v>Realizimi skemes së shpërndarjes së Fondit Special të Kompensimit</v>
          </cell>
          <cell r="C14">
            <v>800</v>
          </cell>
          <cell r="D14">
            <v>1000</v>
          </cell>
          <cell r="E14">
            <v>1200</v>
          </cell>
          <cell r="F14">
            <v>1400</v>
          </cell>
        </row>
        <row r="15">
          <cell r="B15" t="str">
            <v xml:space="preserve">Realizimi i Proçesit të Njohjes </v>
          </cell>
          <cell r="C15">
            <v>3000</v>
          </cell>
          <cell r="D15">
            <v>0</v>
          </cell>
          <cell r="E15">
            <v>0</v>
          </cell>
          <cell r="F15">
            <v>0</v>
          </cell>
        </row>
        <row r="16">
          <cell r="C16" t="str">
            <v xml:space="preserve"> Të kryej  proçesin e  vlerësimit financiar të vendimeve përfundimtare nga viti 1993 e në vijim dhe të shpërndajë Fondin Special të Kompensimit  sipas akteve ligjore në fuqi.  </v>
          </cell>
        </row>
        <row r="18">
          <cell r="B18" t="str">
            <v>Vendime të trajtuara me kompensim kundrejt totalit te Vendimeve të Regjistrit t elektronik të ATP-së</v>
          </cell>
          <cell r="C18">
            <v>800</v>
          </cell>
          <cell r="D18">
            <v>1000</v>
          </cell>
          <cell r="E18">
            <v>1200</v>
          </cell>
          <cell r="F18">
            <v>1400</v>
          </cell>
        </row>
        <row r="19">
          <cell r="B19" t="str">
            <v xml:space="preserve">Vendime Gjyqesore të Fituara kundrejt Totalit të Vendimeve të ankimuara </v>
          </cell>
          <cell r="C19">
            <v>1</v>
          </cell>
          <cell r="D19">
            <v>1</v>
          </cell>
          <cell r="E19">
            <v>1</v>
          </cell>
          <cell r="F19">
            <v>1</v>
          </cell>
        </row>
        <row r="20">
          <cell r="B20" t="str">
            <v>Dosje për oborr në përdorim të realizuara kundrejt totalit të Dosjeve</v>
          </cell>
          <cell r="C20">
            <v>1</v>
          </cell>
          <cell r="D20">
            <v>0.8</v>
          </cell>
          <cell r="E20">
            <v>0.7</v>
          </cell>
          <cell r="F20">
            <v>0.6</v>
          </cell>
        </row>
        <row r="21">
          <cell r="B21" t="str">
            <v>Produktet për Objektivin 1</v>
          </cell>
        </row>
        <row r="23">
          <cell r="C23" t="str">
            <v>Vendime perfundimtare per kompensim te njohur te perditesuara</v>
          </cell>
        </row>
        <row r="24">
          <cell r="C24" t="str">
            <v>Përditësimimi i regjistrit me rend kronologjik i vendimeve  që kanë njohur të drejtën e kompensimit duke përcaktuar dhe zgjidhur problematikën për çdo vendim sipas skemës  akteve nën ligjore në fuqi</v>
          </cell>
        </row>
        <row r="25">
          <cell r="C25" t="str">
            <v>Nr Vendimesh</v>
          </cell>
        </row>
        <row r="28">
          <cell r="C28">
            <v>1346</v>
          </cell>
          <cell r="D28">
            <v>0</v>
          </cell>
          <cell r="E28">
            <v>0</v>
          </cell>
          <cell r="F28">
            <v>0</v>
          </cell>
        </row>
        <row r="29">
          <cell r="C29">
            <v>14697</v>
          </cell>
          <cell r="D29">
            <v>0</v>
          </cell>
          <cell r="E29">
            <v>0</v>
          </cell>
          <cell r="F29">
            <v>0</v>
          </cell>
        </row>
        <row r="37">
          <cell r="C37">
            <v>0</v>
          </cell>
          <cell r="D37">
            <v>0</v>
          </cell>
          <cell r="E37">
            <v>0</v>
          </cell>
          <cell r="F37">
            <v>0</v>
          </cell>
        </row>
        <row r="38">
          <cell r="C38">
            <v>0</v>
          </cell>
          <cell r="D38">
            <v>0</v>
          </cell>
          <cell r="E38">
            <v>0</v>
          </cell>
          <cell r="F38">
            <v>0</v>
          </cell>
        </row>
        <row r="39">
          <cell r="C39">
            <v>14497</v>
          </cell>
          <cell r="D39">
            <v>0</v>
          </cell>
          <cell r="E39">
            <v>0</v>
          </cell>
          <cell r="F39">
            <v>0</v>
          </cell>
        </row>
        <row r="40">
          <cell r="C40">
            <v>0</v>
          </cell>
          <cell r="D40">
            <v>0</v>
          </cell>
          <cell r="E40">
            <v>0</v>
          </cell>
          <cell r="F40">
            <v>0</v>
          </cell>
        </row>
        <row r="41">
          <cell r="C41">
            <v>0</v>
          </cell>
          <cell r="D41">
            <v>0</v>
          </cell>
          <cell r="E41">
            <v>0</v>
          </cell>
          <cell r="F41">
            <v>0</v>
          </cell>
        </row>
        <row r="43">
          <cell r="C43">
            <v>200</v>
          </cell>
          <cell r="D43">
            <v>0</v>
          </cell>
          <cell r="E43">
            <v>0</v>
          </cell>
          <cell r="F43">
            <v>0</v>
          </cell>
        </row>
        <row r="44">
          <cell r="D44">
            <v>0</v>
          </cell>
        </row>
        <row r="46">
          <cell r="C46" t="str">
            <v>Përfitues nga fondi fizik dhe financiar të kompensuar</v>
          </cell>
        </row>
        <row r="47">
          <cell r="C47" t="str">
            <v>Nr i Subjektesh qe trajtohen me fond(Financiar dhe Fizik)</v>
          </cell>
        </row>
        <row r="48">
          <cell r="C48" t="str">
            <v>Nr.Subjektesh</v>
          </cell>
        </row>
        <row r="49">
          <cell r="C49">
            <v>800</v>
          </cell>
          <cell r="D49">
            <v>1000</v>
          </cell>
          <cell r="E49">
            <v>1200</v>
          </cell>
          <cell r="F49">
            <v>1400</v>
          </cell>
        </row>
        <row r="52">
          <cell r="C52">
            <v>4209941</v>
          </cell>
          <cell r="D52">
            <v>4734400</v>
          </cell>
          <cell r="E52">
            <v>4784400</v>
          </cell>
          <cell r="F52">
            <v>4784400</v>
          </cell>
        </row>
        <row r="60">
          <cell r="C60">
            <v>171000</v>
          </cell>
          <cell r="D60">
            <v>171000</v>
          </cell>
          <cell r="E60">
            <v>171000</v>
          </cell>
          <cell r="F60">
            <v>171000</v>
          </cell>
        </row>
        <row r="61">
          <cell r="C61">
            <v>29000</v>
          </cell>
          <cell r="D61">
            <v>29000</v>
          </cell>
          <cell r="E61">
            <v>29000</v>
          </cell>
          <cell r="F61">
            <v>29000</v>
          </cell>
        </row>
        <row r="62">
          <cell r="C62">
            <v>9941</v>
          </cell>
          <cell r="D62">
            <v>44400</v>
          </cell>
          <cell r="E62">
            <v>44400</v>
          </cell>
          <cell r="F62">
            <v>44400</v>
          </cell>
        </row>
        <row r="63">
          <cell r="C63">
            <v>0</v>
          </cell>
          <cell r="D63">
            <v>0</v>
          </cell>
          <cell r="E63">
            <v>0</v>
          </cell>
          <cell r="F63">
            <v>0</v>
          </cell>
        </row>
        <row r="64">
          <cell r="C64">
            <v>4000000</v>
          </cell>
          <cell r="D64">
            <v>4490000</v>
          </cell>
          <cell r="E64">
            <v>4540000</v>
          </cell>
          <cell r="F64">
            <v>4540000</v>
          </cell>
        </row>
        <row r="65">
          <cell r="C65">
            <v>0</v>
          </cell>
          <cell r="D65">
            <v>0</v>
          </cell>
          <cell r="E65">
            <v>0</v>
          </cell>
          <cell r="F65">
            <v>0</v>
          </cell>
        </row>
        <row r="66">
          <cell r="C66">
            <v>0</v>
          </cell>
          <cell r="D66">
            <v>0</v>
          </cell>
          <cell r="E66">
            <v>0</v>
          </cell>
          <cell r="F66">
            <v>0</v>
          </cell>
        </row>
        <row r="67">
          <cell r="C67">
            <v>4209941</v>
          </cell>
          <cell r="D67">
            <v>4734400</v>
          </cell>
          <cell r="E67">
            <v>4784400</v>
          </cell>
          <cell r="F67">
            <v>4784400</v>
          </cell>
        </row>
        <row r="69">
          <cell r="C69" t="str">
            <v>Vendimet e ankimuara  në Gjykatë</v>
          </cell>
        </row>
        <row r="70">
          <cell r="C70" t="str">
            <v>Shqyrtimi i Vendimeve të ATP -së  dalë në bazë të ligjit 133/2015 që ankimohen në gjykatë dhe  Shpenzimet e Administratës  ndihmëse</v>
          </cell>
        </row>
        <row r="71">
          <cell r="C71" t="str">
            <v>Nr Vendimesh</v>
          </cell>
        </row>
        <row r="75">
          <cell r="C75">
            <v>18225</v>
          </cell>
          <cell r="D75">
            <v>22200</v>
          </cell>
          <cell r="E75">
            <v>22200</v>
          </cell>
          <cell r="F75">
            <v>22200</v>
          </cell>
        </row>
        <row r="83">
          <cell r="C83">
            <v>0</v>
          </cell>
          <cell r="D83">
            <v>0</v>
          </cell>
          <cell r="E83">
            <v>0</v>
          </cell>
          <cell r="F83">
            <v>0</v>
          </cell>
        </row>
        <row r="84">
          <cell r="C84">
            <v>0</v>
          </cell>
          <cell r="D84">
            <v>0</v>
          </cell>
          <cell r="E84">
            <v>0</v>
          </cell>
          <cell r="F84">
            <v>0</v>
          </cell>
        </row>
        <row r="85">
          <cell r="C85">
            <v>18225</v>
          </cell>
          <cell r="D85">
            <v>22200</v>
          </cell>
          <cell r="E85">
            <v>22200</v>
          </cell>
          <cell r="F85">
            <v>22200</v>
          </cell>
        </row>
        <row r="86">
          <cell r="C86">
            <v>0</v>
          </cell>
          <cell r="D86">
            <v>0</v>
          </cell>
          <cell r="E86">
            <v>0</v>
          </cell>
          <cell r="F86">
            <v>0</v>
          </cell>
        </row>
        <row r="87">
          <cell r="C87">
            <v>0</v>
          </cell>
          <cell r="D87">
            <v>0</v>
          </cell>
          <cell r="E87">
            <v>0</v>
          </cell>
          <cell r="F87">
            <v>0</v>
          </cell>
        </row>
        <row r="88">
          <cell r="C88">
            <v>0</v>
          </cell>
          <cell r="D88">
            <v>0</v>
          </cell>
          <cell r="E88">
            <v>0</v>
          </cell>
          <cell r="F88">
            <v>0</v>
          </cell>
        </row>
        <row r="89">
          <cell r="C89">
            <v>0</v>
          </cell>
          <cell r="D89">
            <v>0</v>
          </cell>
          <cell r="E89">
            <v>0</v>
          </cell>
          <cell r="F89">
            <v>0</v>
          </cell>
        </row>
        <row r="94">
          <cell r="C94" t="str">
            <v xml:space="preserve"> M 140049</v>
          </cell>
        </row>
        <row r="95">
          <cell r="C95" t="str">
            <v>Blerje Paisje Elektronike</v>
          </cell>
        </row>
        <row r="96">
          <cell r="C96" t="str">
            <v>Blerje Ups Fotokopje etj</v>
          </cell>
        </row>
        <row r="97">
          <cell r="C97" t="str">
            <v>cope</v>
          </cell>
        </row>
        <row r="100">
          <cell r="C100">
            <v>1</v>
          </cell>
          <cell r="D100">
            <v>113</v>
          </cell>
          <cell r="E100">
            <v>23</v>
          </cell>
          <cell r="F100">
            <v>23</v>
          </cell>
        </row>
        <row r="101">
          <cell r="C101">
            <v>1000</v>
          </cell>
          <cell r="D101">
            <v>5000</v>
          </cell>
          <cell r="E101">
            <v>5000</v>
          </cell>
          <cell r="F101">
            <v>5000</v>
          </cell>
        </row>
        <row r="109">
          <cell r="C109">
            <v>0</v>
          </cell>
          <cell r="D109">
            <v>0</v>
          </cell>
          <cell r="E109">
            <v>0</v>
          </cell>
          <cell r="F109">
            <v>0</v>
          </cell>
        </row>
        <row r="113">
          <cell r="C113" t="str">
            <v>Vendime nga Oborret në përdorim</v>
          </cell>
        </row>
        <row r="114">
          <cell r="C114" t="str">
            <v xml:space="preserve">Trajtimi me vendim i  kërkesave të subjekteve për tjetërsimin e sipërfaqeve, pronë shtetërore,oborr në përdorim. </v>
          </cell>
        </row>
        <row r="115">
          <cell r="C115" t="str">
            <v>Nr Vendimesh</v>
          </cell>
        </row>
        <row r="116">
          <cell r="C116">
            <v>400</v>
          </cell>
          <cell r="D116">
            <v>410</v>
          </cell>
          <cell r="E116">
            <v>420</v>
          </cell>
          <cell r="F116">
            <v>430</v>
          </cell>
        </row>
        <row r="119">
          <cell r="C119">
            <v>4142</v>
          </cell>
          <cell r="D119">
            <v>7400</v>
          </cell>
          <cell r="E119">
            <v>7400</v>
          </cell>
          <cell r="F119">
            <v>7400</v>
          </cell>
        </row>
        <row r="127">
          <cell r="C127">
            <v>0</v>
          </cell>
          <cell r="D127">
            <v>0</v>
          </cell>
          <cell r="E127">
            <v>0</v>
          </cell>
          <cell r="F127">
            <v>0</v>
          </cell>
        </row>
        <row r="128">
          <cell r="C128">
            <v>0</v>
          </cell>
          <cell r="D128">
            <v>0</v>
          </cell>
          <cell r="E128">
            <v>0</v>
          </cell>
          <cell r="F128">
            <v>0</v>
          </cell>
        </row>
        <row r="129">
          <cell r="C129">
            <v>4142</v>
          </cell>
          <cell r="D129">
            <v>7400</v>
          </cell>
          <cell r="E129">
            <v>7400</v>
          </cell>
          <cell r="F129">
            <v>7400</v>
          </cell>
        </row>
        <row r="130">
          <cell r="C130">
            <v>0</v>
          </cell>
          <cell r="D130">
            <v>0</v>
          </cell>
          <cell r="E130">
            <v>0</v>
          </cell>
          <cell r="F130">
            <v>0</v>
          </cell>
        </row>
        <row r="131">
          <cell r="C131">
            <v>0</v>
          </cell>
          <cell r="D131">
            <v>0</v>
          </cell>
          <cell r="E131">
            <v>0</v>
          </cell>
          <cell r="F131">
            <v>0</v>
          </cell>
        </row>
        <row r="132">
          <cell r="C132">
            <v>0</v>
          </cell>
          <cell r="D132">
            <v>0</v>
          </cell>
          <cell r="E132">
            <v>0</v>
          </cell>
          <cell r="F132">
            <v>0</v>
          </cell>
        </row>
        <row r="133">
          <cell r="C133">
            <v>0</v>
          </cell>
          <cell r="D133">
            <v>0</v>
          </cell>
          <cell r="E133">
            <v>0</v>
          </cell>
          <cell r="F133">
            <v>0</v>
          </cell>
        </row>
        <row r="136">
          <cell r="C136" t="str">
            <v xml:space="preserve">   " Të kryeje proçesin e trajtimit të pronësisë për dosjet pa vendim që ndodhen  pranë institucionit dhe dosjet e reja që u hapen në kuadër të ligjit "
</v>
          </cell>
        </row>
        <row r="138">
          <cell r="B138" t="str">
            <v>Vendime të trajtuara  kundrejt totalit te Dosjeve</v>
          </cell>
          <cell r="C138">
            <v>0.48</v>
          </cell>
          <cell r="D138">
            <v>0</v>
          </cell>
          <cell r="E138">
            <v>0</v>
          </cell>
          <cell r="F138">
            <v>0</v>
          </cell>
        </row>
        <row r="140">
          <cell r="C140" t="str">
            <v xml:space="preserve">Trajtimi  i kërkesave  për njohje pronësie ndër vite </v>
          </cell>
        </row>
        <row r="141">
          <cell r="C141" t="str">
            <v>Shqyrtimi i dosjeve pa vendim të akumuluara dhe kërkesat e reja  që lindën në bazë të ligjit 133/2015</v>
          </cell>
        </row>
        <row r="142">
          <cell r="C142" t="str">
            <v>Nr Vendimesh</v>
          </cell>
        </row>
        <row r="143">
          <cell r="C143">
            <v>3000</v>
          </cell>
          <cell r="D143">
            <v>0</v>
          </cell>
          <cell r="E143">
            <v>0</v>
          </cell>
          <cell r="F143">
            <v>0</v>
          </cell>
        </row>
        <row r="146">
          <cell r="C146">
            <v>27195</v>
          </cell>
          <cell r="D146">
            <v>0</v>
          </cell>
          <cell r="E146">
            <v>0</v>
          </cell>
          <cell r="F146">
            <v>0</v>
          </cell>
        </row>
        <row r="154">
          <cell r="C154">
            <v>0</v>
          </cell>
          <cell r="D154">
            <v>0</v>
          </cell>
          <cell r="E154">
            <v>0</v>
          </cell>
          <cell r="F154">
            <v>0</v>
          </cell>
        </row>
        <row r="155">
          <cell r="C155">
            <v>0</v>
          </cell>
          <cell r="D155">
            <v>0</v>
          </cell>
          <cell r="E155">
            <v>0</v>
          </cell>
          <cell r="F155">
            <v>0</v>
          </cell>
        </row>
        <row r="156">
          <cell r="C156">
            <v>27195</v>
          </cell>
          <cell r="D156">
            <v>0</v>
          </cell>
          <cell r="E156">
            <v>0</v>
          </cell>
          <cell r="F156">
            <v>0</v>
          </cell>
        </row>
        <row r="157">
          <cell r="C157">
            <v>0</v>
          </cell>
          <cell r="D157">
            <v>0</v>
          </cell>
          <cell r="E157">
            <v>0</v>
          </cell>
          <cell r="F157">
            <v>0</v>
          </cell>
        </row>
        <row r="158">
          <cell r="C158">
            <v>0</v>
          </cell>
          <cell r="D158">
            <v>0</v>
          </cell>
          <cell r="E158">
            <v>0</v>
          </cell>
          <cell r="F158">
            <v>0</v>
          </cell>
        </row>
        <row r="159">
          <cell r="C159">
            <v>0</v>
          </cell>
          <cell r="D159">
            <v>0</v>
          </cell>
          <cell r="E159">
            <v>0</v>
          </cell>
          <cell r="F159">
            <v>0</v>
          </cell>
        </row>
        <row r="160">
          <cell r="C160">
            <v>0</v>
          </cell>
          <cell r="D160">
            <v>0</v>
          </cell>
          <cell r="E160">
            <v>0</v>
          </cell>
          <cell r="F160">
            <v>0</v>
          </cell>
        </row>
        <row r="164">
          <cell r="C164">
            <v>4275200</v>
          </cell>
          <cell r="D164">
            <v>4769000</v>
          </cell>
          <cell r="E164">
            <v>4819000</v>
          </cell>
          <cell r="F164">
            <v>4819000</v>
          </cell>
        </row>
        <row r="165">
          <cell r="C165">
            <v>4275200</v>
          </cell>
          <cell r="D165">
            <v>4769000</v>
          </cell>
          <cell r="E165">
            <v>4819000</v>
          </cell>
          <cell r="F165">
            <v>4819000</v>
          </cell>
        </row>
        <row r="167">
          <cell r="C167">
            <v>171000</v>
          </cell>
          <cell r="D167">
            <v>171000</v>
          </cell>
          <cell r="E167">
            <v>171000</v>
          </cell>
          <cell r="F167">
            <v>171000</v>
          </cell>
        </row>
        <row r="169">
          <cell r="C169">
            <v>29000</v>
          </cell>
          <cell r="D169">
            <v>29000</v>
          </cell>
          <cell r="E169">
            <v>29000</v>
          </cell>
          <cell r="F169">
            <v>29000</v>
          </cell>
        </row>
        <row r="171">
          <cell r="C171">
            <v>74000</v>
          </cell>
          <cell r="D171">
            <v>74000</v>
          </cell>
          <cell r="E171">
            <v>74000</v>
          </cell>
          <cell r="F171">
            <v>74000</v>
          </cell>
        </row>
        <row r="175">
          <cell r="C175">
            <v>4000000</v>
          </cell>
          <cell r="D175">
            <v>4490000</v>
          </cell>
          <cell r="E175">
            <v>4540000</v>
          </cell>
          <cell r="F175">
            <v>4540000</v>
          </cell>
        </row>
        <row r="177">
          <cell r="C177">
            <v>0</v>
          </cell>
          <cell r="D177">
            <v>0</v>
          </cell>
          <cell r="E177">
            <v>0</v>
          </cell>
          <cell r="F177">
            <v>0</v>
          </cell>
        </row>
        <row r="179">
          <cell r="C179">
            <v>200</v>
          </cell>
          <cell r="D179">
            <v>0</v>
          </cell>
          <cell r="E179">
            <v>0</v>
          </cell>
          <cell r="F179">
            <v>0</v>
          </cell>
        </row>
        <row r="181">
          <cell r="C181">
            <v>0</v>
          </cell>
          <cell r="D181">
            <v>0</v>
          </cell>
          <cell r="E181">
            <v>0</v>
          </cell>
          <cell r="F181">
            <v>0</v>
          </cell>
        </row>
        <row r="183">
          <cell r="C183">
            <v>1000</v>
          </cell>
          <cell r="D183">
            <v>5000</v>
          </cell>
          <cell r="E183">
            <v>5000</v>
          </cell>
          <cell r="F183">
            <v>5000</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2"/>
  <sheetViews>
    <sheetView view="pageBreakPreview" topLeftCell="C1" zoomScale="60" zoomScaleNormal="120" workbookViewId="0">
      <selection activeCell="S9" sqref="S9"/>
    </sheetView>
  </sheetViews>
  <sheetFormatPr defaultRowHeight="15" x14ac:dyDescent="0.25"/>
  <cols>
    <col min="1" max="1" width="3.5703125" hidden="1" customWidth="1"/>
    <col min="2" max="2" width="0" hidden="1" customWidth="1"/>
    <col min="3" max="3" width="29.28515625" customWidth="1"/>
    <col min="4" max="4" width="14.7109375" customWidth="1"/>
    <col min="5" max="5" width="11.42578125" customWidth="1"/>
    <col min="6" max="6" width="11.5703125" customWidth="1"/>
    <col min="7" max="7" width="16.5703125" customWidth="1"/>
    <col min="8" max="8" width="12.5703125" customWidth="1"/>
    <col min="9" max="9" width="9.28515625" customWidth="1"/>
  </cols>
  <sheetData>
    <row r="2" spans="3:9" x14ac:dyDescent="0.25">
      <c r="C2" s="939" t="s">
        <v>575</v>
      </c>
      <c r="D2" s="940"/>
      <c r="E2" s="940"/>
      <c r="F2" s="940"/>
    </row>
    <row r="3" spans="3:9" x14ac:dyDescent="0.25">
      <c r="C3" s="941"/>
    </row>
    <row r="4" spans="3:9" ht="15.75" thickBot="1" x14ac:dyDescent="0.3"/>
    <row r="5" spans="3:9" ht="34.5" customHeight="1" thickBot="1" x14ac:dyDescent="0.3">
      <c r="C5" s="942" t="s">
        <v>576</v>
      </c>
      <c r="D5" s="943" t="s">
        <v>577</v>
      </c>
      <c r="E5" s="944"/>
      <c r="F5" s="944"/>
      <c r="G5" s="944"/>
      <c r="H5" s="944"/>
      <c r="I5" s="945"/>
    </row>
    <row r="6" spans="3:9" ht="34.5" customHeight="1" thickBot="1" x14ac:dyDescent="0.3">
      <c r="C6" s="946" t="s">
        <v>578</v>
      </c>
      <c r="D6" s="947" t="s">
        <v>579</v>
      </c>
      <c r="E6" s="948"/>
      <c r="F6" s="948"/>
      <c r="G6" s="948"/>
      <c r="H6" s="948"/>
      <c r="I6" s="949"/>
    </row>
    <row r="7" spans="3:9" ht="355.5" customHeight="1" thickBot="1" x14ac:dyDescent="0.3">
      <c r="C7" s="950" t="s">
        <v>580</v>
      </c>
      <c r="D7" s="951" t="s">
        <v>581</v>
      </c>
      <c r="E7" s="952"/>
      <c r="F7" s="952"/>
      <c r="G7" s="952"/>
      <c r="H7" s="952"/>
      <c r="I7" s="953"/>
    </row>
    <row r="8" spans="3:9" ht="32.25" thickBot="1" x14ac:dyDescent="0.3">
      <c r="C8" s="946" t="s">
        <v>582</v>
      </c>
      <c r="D8" s="954" t="s">
        <v>4</v>
      </c>
      <c r="E8" s="955" t="s">
        <v>8</v>
      </c>
      <c r="F8" s="955"/>
      <c r="G8" s="955"/>
      <c r="H8" s="955"/>
      <c r="I8" s="956"/>
    </row>
    <row r="9" spans="3:9" ht="102" customHeight="1" thickBot="1" x14ac:dyDescent="0.3">
      <c r="C9" s="946" t="s">
        <v>583</v>
      </c>
      <c r="D9" s="957" t="s">
        <v>5</v>
      </c>
      <c r="E9" s="958" t="s">
        <v>584</v>
      </c>
      <c r="F9" s="959"/>
      <c r="G9" s="959"/>
      <c r="H9" s="959"/>
      <c r="I9" s="960"/>
    </row>
    <row r="10" spans="3:9" ht="65.25" customHeight="1" thickBot="1" x14ac:dyDescent="0.3">
      <c r="C10" s="946" t="s">
        <v>585</v>
      </c>
      <c r="D10" s="957" t="s">
        <v>211</v>
      </c>
      <c r="E10" s="958" t="s">
        <v>586</v>
      </c>
      <c r="F10" s="959"/>
      <c r="G10" s="959"/>
      <c r="H10" s="959"/>
      <c r="I10" s="960"/>
    </row>
    <row r="11" spans="3:9" ht="127.5" customHeight="1" thickBot="1" x14ac:dyDescent="0.3">
      <c r="C11" s="946" t="s">
        <v>587</v>
      </c>
      <c r="D11" s="957" t="s">
        <v>192</v>
      </c>
      <c r="E11" s="958" t="s">
        <v>588</v>
      </c>
      <c r="F11" s="959"/>
      <c r="G11" s="959"/>
      <c r="H11" s="959"/>
      <c r="I11" s="960"/>
    </row>
    <row r="12" spans="3:9" ht="252" customHeight="1" thickBot="1" x14ac:dyDescent="0.3">
      <c r="C12" s="946" t="s">
        <v>589</v>
      </c>
      <c r="D12" s="957" t="s">
        <v>273</v>
      </c>
      <c r="E12" s="958" t="s">
        <v>590</v>
      </c>
      <c r="F12" s="959"/>
      <c r="G12" s="959"/>
      <c r="H12" s="959"/>
      <c r="I12" s="960"/>
    </row>
    <row r="13" spans="3:9" ht="74.25" customHeight="1" thickBot="1" x14ac:dyDescent="0.3">
      <c r="C13" s="946" t="s">
        <v>591</v>
      </c>
      <c r="D13" s="957" t="s">
        <v>522</v>
      </c>
      <c r="E13" s="958" t="s">
        <v>592</v>
      </c>
      <c r="F13" s="959"/>
      <c r="G13" s="959"/>
      <c r="H13" s="959"/>
      <c r="I13" s="960"/>
    </row>
    <row r="14" spans="3:9" ht="60.75" customHeight="1" thickBot="1" x14ac:dyDescent="0.3">
      <c r="C14" s="946" t="s">
        <v>593</v>
      </c>
      <c r="D14" s="957" t="s">
        <v>289</v>
      </c>
      <c r="E14" s="958" t="s">
        <v>594</v>
      </c>
      <c r="F14" s="959"/>
      <c r="G14" s="959"/>
      <c r="H14" s="959"/>
      <c r="I14" s="960"/>
    </row>
    <row r="15" spans="3:9" ht="87" customHeight="1" thickBot="1" x14ac:dyDescent="0.3">
      <c r="C15" s="946" t="s">
        <v>369</v>
      </c>
      <c r="D15" s="957" t="s">
        <v>370</v>
      </c>
      <c r="E15" s="958" t="s">
        <v>372</v>
      </c>
      <c r="F15" s="959"/>
      <c r="G15" s="959"/>
      <c r="H15" s="959"/>
      <c r="I15" s="960"/>
    </row>
    <row r="16" spans="3:9" ht="108.75" customHeight="1" thickBot="1" x14ac:dyDescent="0.3">
      <c r="C16" s="946" t="s">
        <v>595</v>
      </c>
      <c r="D16" s="957" t="s">
        <v>558</v>
      </c>
      <c r="E16" s="958" t="s">
        <v>596</v>
      </c>
      <c r="F16" s="959"/>
      <c r="G16" s="959"/>
      <c r="H16" s="959"/>
      <c r="I16" s="960"/>
    </row>
    <row r="18" ht="15" customHeight="1" x14ac:dyDescent="0.25"/>
    <row r="22" ht="15" customHeight="1" x14ac:dyDescent="0.25"/>
    <row r="26" ht="15" customHeight="1" x14ac:dyDescent="0.25"/>
    <row r="30" ht="15" customHeight="1" x14ac:dyDescent="0.25"/>
    <row r="34" ht="15" customHeight="1" x14ac:dyDescent="0.25"/>
    <row r="38" ht="15" customHeight="1" x14ac:dyDescent="0.25"/>
    <row r="42" ht="15" customHeight="1" x14ac:dyDescent="0.25"/>
  </sheetData>
  <mergeCells count="12">
    <mergeCell ref="E11:I11"/>
    <mergeCell ref="E12:I12"/>
    <mergeCell ref="E13:I13"/>
    <mergeCell ref="E14:I14"/>
    <mergeCell ref="E15:I15"/>
    <mergeCell ref="E16:I16"/>
    <mergeCell ref="D5:I5"/>
    <mergeCell ref="D6:I6"/>
    <mergeCell ref="D7:I7"/>
    <mergeCell ref="E8:I8"/>
    <mergeCell ref="E9:I9"/>
    <mergeCell ref="E10:I10"/>
  </mergeCells>
  <pageMargins left="0.39" right="0.25" top="0.75" bottom="0.75" header="0.3" footer="0.3"/>
  <pageSetup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2"/>
  <sheetViews>
    <sheetView tabSelected="1" view="pageBreakPreview" zoomScale="60" zoomScaleNormal="70" workbookViewId="0">
      <selection activeCell="W10" sqref="W10"/>
    </sheetView>
  </sheetViews>
  <sheetFormatPr defaultRowHeight="15" x14ac:dyDescent="0.25"/>
  <cols>
    <col min="1" max="1" width="46.28515625" customWidth="1"/>
    <col min="2" max="2" width="22.140625" customWidth="1"/>
    <col min="3" max="3" width="23.7109375" customWidth="1"/>
    <col min="4" max="4" width="25" customWidth="1"/>
    <col min="5" max="5" width="16.85546875" customWidth="1"/>
  </cols>
  <sheetData>
    <row r="1" spans="1:6" ht="15.75" x14ac:dyDescent="0.25">
      <c r="A1" s="961" t="s">
        <v>597</v>
      </c>
      <c r="B1" s="961"/>
      <c r="C1" s="961"/>
      <c r="D1" s="961"/>
      <c r="E1" s="961"/>
      <c r="F1" s="67"/>
    </row>
    <row r="2" spans="1:6" ht="15.75" thickBot="1" x14ac:dyDescent="0.3">
      <c r="A2" s="535" t="s">
        <v>209</v>
      </c>
      <c r="B2" s="535"/>
      <c r="C2" s="535"/>
      <c r="D2" s="535"/>
      <c r="E2" s="535"/>
      <c r="F2" s="67"/>
    </row>
    <row r="3" spans="1:6" ht="19.5" thickBot="1" x14ac:dyDescent="0.3">
      <c r="A3" s="97" t="s">
        <v>2</v>
      </c>
      <c r="B3" s="905" t="s">
        <v>557</v>
      </c>
      <c r="C3" s="906"/>
      <c r="D3" s="906"/>
      <c r="E3" s="907"/>
      <c r="F3" s="67"/>
    </row>
    <row r="4" spans="1:6" ht="19.5" thickBot="1" x14ac:dyDescent="0.3">
      <c r="A4" s="97" t="s">
        <v>4</v>
      </c>
      <c r="B4" s="524" t="s">
        <v>558</v>
      </c>
      <c r="C4" s="525"/>
      <c r="D4" s="525"/>
      <c r="E4" s="526"/>
      <c r="F4" s="67"/>
    </row>
    <row r="5" spans="1:6" ht="19.5" thickBot="1" x14ac:dyDescent="0.3">
      <c r="A5" s="97" t="s">
        <v>6</v>
      </c>
      <c r="B5" s="527" t="s">
        <v>7</v>
      </c>
      <c r="C5" s="528"/>
      <c r="D5" s="528"/>
      <c r="E5" s="529"/>
      <c r="F5" s="67"/>
    </row>
    <row r="6" spans="1:6" ht="19.5" thickBot="1" x14ac:dyDescent="0.35">
      <c r="A6" s="530" t="s">
        <v>8</v>
      </c>
      <c r="B6" s="531"/>
      <c r="C6" s="531"/>
      <c r="D6" s="531"/>
      <c r="E6" s="532"/>
      <c r="F6" s="67"/>
    </row>
    <row r="7" spans="1:6" ht="15.75" customHeight="1" thickBot="1" x14ac:dyDescent="0.3">
      <c r="A7" s="908" t="s">
        <v>559</v>
      </c>
      <c r="B7" s="909"/>
      <c r="C7" s="909"/>
      <c r="D7" s="909"/>
      <c r="E7" s="910"/>
      <c r="F7" s="67"/>
    </row>
    <row r="8" spans="1:6" ht="15.75" customHeight="1" thickBot="1" x14ac:dyDescent="0.3">
      <c r="A8" s="908"/>
      <c r="B8" s="909"/>
      <c r="C8" s="909"/>
      <c r="D8" s="909"/>
      <c r="E8" s="910"/>
      <c r="F8" s="67"/>
    </row>
    <row r="9" spans="1:6" ht="84.75" customHeight="1" thickBot="1" x14ac:dyDescent="0.3">
      <c r="A9" s="908"/>
      <c r="B9" s="909"/>
      <c r="C9" s="909"/>
      <c r="D9" s="909"/>
      <c r="E9" s="910"/>
      <c r="F9" s="67"/>
    </row>
    <row r="10" spans="1:6" ht="63" customHeight="1" thickBot="1" x14ac:dyDescent="0.3">
      <c r="A10" s="96" t="s">
        <v>10</v>
      </c>
      <c r="B10" s="580" t="s">
        <v>560</v>
      </c>
      <c r="C10" s="610"/>
      <c r="D10" s="610"/>
      <c r="E10" s="911"/>
      <c r="F10" s="67"/>
    </row>
    <row r="11" spans="1:6" ht="18.75" x14ac:dyDescent="0.25">
      <c r="A11" s="505" t="s">
        <v>12</v>
      </c>
      <c r="B11" s="95">
        <v>2019</v>
      </c>
      <c r="C11" s="95">
        <v>2020</v>
      </c>
      <c r="D11" s="95">
        <v>2021</v>
      </c>
      <c r="E11" s="95">
        <v>2022</v>
      </c>
      <c r="F11" s="67"/>
    </row>
    <row r="12" spans="1:6" ht="19.5" thickBot="1" x14ac:dyDescent="0.3">
      <c r="A12" s="506"/>
      <c r="B12" s="94" t="s">
        <v>13</v>
      </c>
      <c r="C12" s="94" t="s">
        <v>14</v>
      </c>
      <c r="D12" s="94" t="s">
        <v>14</v>
      </c>
      <c r="E12" s="94" t="s">
        <v>14</v>
      </c>
      <c r="F12" s="67"/>
    </row>
    <row r="13" spans="1:6" ht="19.5" thickBot="1" x14ac:dyDescent="0.3">
      <c r="A13" s="86"/>
      <c r="B13" s="93"/>
      <c r="C13" s="93"/>
      <c r="D13" s="93"/>
      <c r="E13" s="93"/>
      <c r="F13" s="67"/>
    </row>
    <row r="14" spans="1:6" ht="32.25" thickBot="1" x14ac:dyDescent="0.3">
      <c r="A14" s="417" t="s">
        <v>561</v>
      </c>
      <c r="B14" s="93">
        <v>1</v>
      </c>
      <c r="C14" s="93">
        <v>1</v>
      </c>
      <c r="D14" s="93">
        <v>1</v>
      </c>
      <c r="E14" s="93">
        <v>1</v>
      </c>
      <c r="F14" s="67"/>
    </row>
    <row r="15" spans="1:6" ht="19.5" thickBot="1" x14ac:dyDescent="0.3">
      <c r="A15" s="417" t="s">
        <v>562</v>
      </c>
      <c r="B15" s="93">
        <v>1</v>
      </c>
      <c r="C15" s="93">
        <v>1</v>
      </c>
      <c r="D15" s="93">
        <v>1</v>
      </c>
      <c r="E15" s="93">
        <v>1</v>
      </c>
      <c r="F15" s="67"/>
    </row>
    <row r="16" spans="1:6" ht="19.5" thickBot="1" x14ac:dyDescent="0.3">
      <c r="A16" s="417" t="s">
        <v>216</v>
      </c>
      <c r="B16" s="93" t="s">
        <v>563</v>
      </c>
      <c r="C16" s="93" t="s">
        <v>564</v>
      </c>
      <c r="D16" s="93" t="s">
        <v>564</v>
      </c>
      <c r="E16" s="93" t="s">
        <v>564</v>
      </c>
      <c r="F16" s="67"/>
    </row>
    <row r="17" spans="1:6" ht="67.5" customHeight="1" thickBot="1" x14ac:dyDescent="0.3">
      <c r="A17" s="69" t="s">
        <v>21</v>
      </c>
      <c r="B17" s="499"/>
      <c r="C17" s="500"/>
      <c r="D17" s="500"/>
      <c r="E17" s="501"/>
      <c r="F17" s="67"/>
    </row>
    <row r="18" spans="1:6" ht="19.5" thickBot="1" x14ac:dyDescent="0.3">
      <c r="A18" s="527" t="s">
        <v>23</v>
      </c>
      <c r="B18" s="528"/>
      <c r="C18" s="528"/>
      <c r="D18" s="528"/>
      <c r="E18" s="529"/>
      <c r="F18" s="67"/>
    </row>
    <row r="19" spans="1:6" ht="32.25" thickBot="1" x14ac:dyDescent="0.3">
      <c r="A19" s="417" t="s">
        <v>561</v>
      </c>
      <c r="B19" s="93">
        <v>1</v>
      </c>
      <c r="C19" s="93">
        <v>1</v>
      </c>
      <c r="D19" s="93">
        <v>1</v>
      </c>
      <c r="E19" s="93">
        <v>1</v>
      </c>
      <c r="F19" s="67"/>
    </row>
    <row r="20" spans="1:6" ht="19.5" thickBot="1" x14ac:dyDescent="0.3">
      <c r="A20" s="417" t="s">
        <v>562</v>
      </c>
      <c r="B20" s="93">
        <v>1</v>
      </c>
      <c r="C20" s="93">
        <v>1</v>
      </c>
      <c r="D20" s="93">
        <v>1</v>
      </c>
      <c r="E20" s="93">
        <v>1</v>
      </c>
      <c r="F20" s="67"/>
    </row>
    <row r="21" spans="1:6" ht="19.5" thickBot="1" x14ac:dyDescent="0.3">
      <c r="A21" s="417" t="s">
        <v>216</v>
      </c>
      <c r="B21" s="93" t="s">
        <v>563</v>
      </c>
      <c r="C21" s="93" t="s">
        <v>564</v>
      </c>
      <c r="D21" s="93" t="s">
        <v>564</v>
      </c>
      <c r="E21" s="93" t="s">
        <v>564</v>
      </c>
      <c r="F21" s="67"/>
    </row>
    <row r="22" spans="1:6" ht="19.5" thickBot="1" x14ac:dyDescent="0.3">
      <c r="A22" s="536" t="s">
        <v>26</v>
      </c>
      <c r="B22" s="537"/>
      <c r="C22" s="537"/>
      <c r="D22" s="537"/>
      <c r="E22" s="538"/>
      <c r="F22" s="67"/>
    </row>
    <row r="23" spans="1:6" ht="19.5" thickBot="1" x14ac:dyDescent="0.3">
      <c r="A23" s="536" t="s">
        <v>27</v>
      </c>
      <c r="B23" s="537"/>
      <c r="C23" s="537"/>
      <c r="D23" s="537"/>
      <c r="E23" s="538"/>
      <c r="F23" s="67"/>
    </row>
    <row r="24" spans="1:6" ht="31.5" customHeight="1" thickBot="1" x14ac:dyDescent="0.3">
      <c r="A24" s="92" t="s">
        <v>28</v>
      </c>
      <c r="B24" s="912" t="s">
        <v>565</v>
      </c>
      <c r="C24" s="913"/>
      <c r="D24" s="913"/>
      <c r="E24" s="914"/>
      <c r="F24" s="67"/>
    </row>
    <row r="25" spans="1:6" ht="19.5" thickBot="1" x14ac:dyDescent="0.3">
      <c r="A25" s="86" t="s">
        <v>30</v>
      </c>
      <c r="B25" s="915" t="s">
        <v>566</v>
      </c>
      <c r="C25" s="916"/>
      <c r="D25" s="916"/>
      <c r="E25" s="917"/>
      <c r="F25" s="67"/>
    </row>
    <row r="26" spans="1:6" ht="19.5" thickBot="1" x14ac:dyDescent="0.3">
      <c r="A26" s="86" t="s">
        <v>32</v>
      </c>
      <c r="B26" s="918" t="s">
        <v>567</v>
      </c>
      <c r="C26" s="919"/>
      <c r="D26" s="919"/>
      <c r="E26" s="920"/>
      <c r="F26" s="67"/>
    </row>
    <row r="27" spans="1:6" ht="18.75" x14ac:dyDescent="0.25">
      <c r="A27" s="505"/>
      <c r="B27" s="83">
        <v>2019</v>
      </c>
      <c r="C27" s="83">
        <v>2020</v>
      </c>
      <c r="D27" s="83">
        <v>2021</v>
      </c>
      <c r="E27" s="83">
        <v>2022</v>
      </c>
      <c r="F27" s="67"/>
    </row>
    <row r="28" spans="1:6" ht="19.5" thickBot="1" x14ac:dyDescent="0.3">
      <c r="A28" s="506"/>
      <c r="B28" s="82" t="s">
        <v>13</v>
      </c>
      <c r="C28" s="82" t="s">
        <v>14</v>
      </c>
      <c r="D28" s="82" t="s">
        <v>14</v>
      </c>
      <c r="E28" s="82" t="s">
        <v>14</v>
      </c>
      <c r="F28" s="67"/>
    </row>
    <row r="29" spans="1:6" ht="19.5" thickBot="1" x14ac:dyDescent="0.3">
      <c r="A29" s="86" t="s">
        <v>34</v>
      </c>
      <c r="B29" s="87">
        <v>6800</v>
      </c>
      <c r="C29" s="87">
        <v>7000</v>
      </c>
      <c r="D29" s="87">
        <v>7200</v>
      </c>
      <c r="E29" s="418">
        <v>700</v>
      </c>
      <c r="F29" s="67"/>
    </row>
    <row r="30" spans="1:6" ht="19.5" thickBot="1" x14ac:dyDescent="0.3">
      <c r="A30" s="86" t="s">
        <v>35</v>
      </c>
      <c r="B30" s="87">
        <v>153600</v>
      </c>
      <c r="C30" s="87">
        <v>153600</v>
      </c>
      <c r="D30" s="87">
        <v>154500</v>
      </c>
      <c r="E30" s="87">
        <v>154500</v>
      </c>
      <c r="F30" s="67"/>
    </row>
    <row r="31" spans="1:6" ht="19.5" thickBot="1" x14ac:dyDescent="0.3">
      <c r="A31" s="86" t="s">
        <v>36</v>
      </c>
      <c r="B31" s="87">
        <f>B30/B29</f>
        <v>22.588235294117649</v>
      </c>
      <c r="C31" s="87">
        <f t="shared" ref="C31:E31" si="0">C30/C29</f>
        <v>21.942857142857143</v>
      </c>
      <c r="D31" s="87">
        <f t="shared" si="0"/>
        <v>21.458333333333332</v>
      </c>
      <c r="E31" s="418">
        <f t="shared" si="0"/>
        <v>220.71428571428572</v>
      </c>
      <c r="F31" s="67"/>
    </row>
    <row r="32" spans="1:6" ht="19.5" thickBot="1" x14ac:dyDescent="0.3">
      <c r="A32" s="86" t="s">
        <v>37</v>
      </c>
      <c r="B32" s="85" t="s">
        <v>38</v>
      </c>
      <c r="C32" s="84">
        <f>C29/B29-1</f>
        <v>2.9411764705882248E-2</v>
      </c>
      <c r="D32" s="84">
        <f t="shared" ref="D32:E34" si="1">D29/C29-1</f>
        <v>2.857142857142847E-2</v>
      </c>
      <c r="E32" s="84">
        <f t="shared" si="1"/>
        <v>-0.90277777777777779</v>
      </c>
      <c r="F32" s="77"/>
    </row>
    <row r="33" spans="1:6" ht="19.5" thickBot="1" x14ac:dyDescent="0.3">
      <c r="A33" s="86" t="s">
        <v>39</v>
      </c>
      <c r="B33" s="85" t="s">
        <v>38</v>
      </c>
      <c r="C33" s="84">
        <f>C30/B30-1</f>
        <v>0</v>
      </c>
      <c r="D33" s="84">
        <f t="shared" si="1"/>
        <v>5.859375E-3</v>
      </c>
      <c r="E33" s="84">
        <f t="shared" si="1"/>
        <v>0</v>
      </c>
      <c r="F33" s="67"/>
    </row>
    <row r="34" spans="1:6" ht="19.5" thickBot="1" x14ac:dyDescent="0.3">
      <c r="A34" s="86" t="s">
        <v>40</v>
      </c>
      <c r="B34" s="85" t="s">
        <v>38</v>
      </c>
      <c r="C34" s="84">
        <f>C31/B31-1</f>
        <v>-2.8571428571428581E-2</v>
      </c>
      <c r="D34" s="84">
        <f t="shared" si="1"/>
        <v>-2.2081163194444531E-2</v>
      </c>
      <c r="E34" s="84">
        <f t="shared" si="1"/>
        <v>9.2857142857142865</v>
      </c>
      <c r="F34" s="67"/>
    </row>
    <row r="35" spans="1:6" ht="19.5" thickBot="1" x14ac:dyDescent="0.3">
      <c r="A35" s="507" t="s">
        <v>166</v>
      </c>
      <c r="B35" s="508"/>
      <c r="C35" s="508"/>
      <c r="D35" s="508"/>
      <c r="E35" s="509"/>
      <c r="F35" s="67"/>
    </row>
    <row r="36" spans="1:6" ht="18.75" x14ac:dyDescent="0.25">
      <c r="A36" s="505"/>
      <c r="B36" s="83">
        <v>2019</v>
      </c>
      <c r="C36" s="83">
        <v>2020</v>
      </c>
      <c r="D36" s="83">
        <v>2021</v>
      </c>
      <c r="E36" s="83">
        <v>2022</v>
      </c>
      <c r="F36" s="67"/>
    </row>
    <row r="37" spans="1:6" ht="19.5" thickBot="1" x14ac:dyDescent="0.3">
      <c r="A37" s="506"/>
      <c r="B37" s="82" t="s">
        <v>13</v>
      </c>
      <c r="C37" s="82" t="s">
        <v>14</v>
      </c>
      <c r="D37" s="82" t="s">
        <v>14</v>
      </c>
      <c r="E37" s="82" t="s">
        <v>14</v>
      </c>
      <c r="F37" s="67"/>
    </row>
    <row r="38" spans="1:6" ht="19.5" thickBot="1" x14ac:dyDescent="0.3">
      <c r="A38" s="74" t="s">
        <v>42</v>
      </c>
      <c r="B38" s="73">
        <v>122794</v>
      </c>
      <c r="C38" s="419">
        <v>122793.84</v>
      </c>
      <c r="D38" s="419">
        <v>123094</v>
      </c>
      <c r="E38" s="419">
        <v>123094</v>
      </c>
      <c r="F38" s="67"/>
    </row>
    <row r="39" spans="1:6" ht="19.5" thickBot="1" x14ac:dyDescent="0.3">
      <c r="A39" s="72" t="s">
        <v>43</v>
      </c>
      <c r="B39" s="71"/>
      <c r="C39" s="420"/>
      <c r="D39" s="420"/>
      <c r="E39" s="420"/>
      <c r="F39" s="67"/>
    </row>
    <row r="40" spans="1:6" ht="19.5" thickBot="1" x14ac:dyDescent="0.3">
      <c r="A40" s="72" t="s">
        <v>44</v>
      </c>
      <c r="B40" s="71"/>
      <c r="C40" s="421"/>
      <c r="D40" s="421"/>
      <c r="E40" s="421"/>
      <c r="F40" s="67"/>
    </row>
    <row r="41" spans="1:6" ht="38.25" thickBot="1" x14ac:dyDescent="0.3">
      <c r="A41" s="74" t="s">
        <v>45</v>
      </c>
      <c r="B41" s="73">
        <v>20406</v>
      </c>
      <c r="C41" s="419">
        <v>20406</v>
      </c>
      <c r="D41" s="419">
        <v>20506</v>
      </c>
      <c r="E41" s="422">
        <v>20506</v>
      </c>
      <c r="F41" s="67"/>
    </row>
    <row r="42" spans="1:6" ht="19.5" thickBot="1" x14ac:dyDescent="0.3">
      <c r="A42" s="72" t="s">
        <v>43</v>
      </c>
      <c r="B42" s="71"/>
      <c r="C42" s="73"/>
      <c r="D42" s="73"/>
      <c r="E42" s="73"/>
      <c r="F42" s="67"/>
    </row>
    <row r="43" spans="1:6" ht="19.5" thickBot="1" x14ac:dyDescent="0.3">
      <c r="A43" s="72" t="s">
        <v>44</v>
      </c>
      <c r="B43" s="71"/>
      <c r="C43" s="73"/>
      <c r="D43" s="73"/>
      <c r="E43" s="73"/>
      <c r="F43" s="67"/>
    </row>
    <row r="44" spans="1:6" ht="19.5" thickBot="1" x14ac:dyDescent="0.3">
      <c r="A44" s="74" t="s">
        <v>46</v>
      </c>
      <c r="B44" s="73">
        <v>10000</v>
      </c>
      <c r="C44" s="73">
        <v>10000</v>
      </c>
      <c r="D44" s="73">
        <v>10500</v>
      </c>
      <c r="E44" s="73">
        <v>10500</v>
      </c>
      <c r="F44" s="67"/>
    </row>
    <row r="45" spans="1:6" ht="19.5" thickBot="1" x14ac:dyDescent="0.3">
      <c r="A45" s="72" t="s">
        <v>43</v>
      </c>
      <c r="B45" s="71"/>
      <c r="C45" s="73"/>
      <c r="D45" s="73"/>
      <c r="E45" s="73"/>
      <c r="F45" s="67"/>
    </row>
    <row r="46" spans="1:6" ht="19.5" thickBot="1" x14ac:dyDescent="0.3">
      <c r="A46" s="72" t="s">
        <v>44</v>
      </c>
      <c r="B46" s="71"/>
      <c r="C46" s="73"/>
      <c r="D46" s="73"/>
      <c r="E46" s="73"/>
      <c r="F46" s="67"/>
    </row>
    <row r="47" spans="1:6" ht="19.5" thickBot="1" x14ac:dyDescent="0.3">
      <c r="A47" s="74" t="s">
        <v>47</v>
      </c>
      <c r="B47" s="71"/>
      <c r="C47" s="73"/>
      <c r="D47" s="73"/>
      <c r="E47" s="73"/>
      <c r="F47" s="67"/>
    </row>
    <row r="48" spans="1:6" ht="19.5" thickBot="1" x14ac:dyDescent="0.3">
      <c r="A48" s="72" t="s">
        <v>43</v>
      </c>
      <c r="B48" s="71"/>
      <c r="C48" s="73"/>
      <c r="D48" s="73"/>
      <c r="E48" s="73"/>
      <c r="F48" s="67"/>
    </row>
    <row r="49" spans="1:6" ht="19.5" thickBot="1" x14ac:dyDescent="0.3">
      <c r="A49" s="72" t="s">
        <v>44</v>
      </c>
      <c r="B49" s="71"/>
      <c r="C49" s="73"/>
      <c r="D49" s="73"/>
      <c r="E49" s="73"/>
      <c r="F49" s="67"/>
    </row>
    <row r="50" spans="1:6" ht="19.5" thickBot="1" x14ac:dyDescent="0.3">
      <c r="A50" s="74" t="s">
        <v>48</v>
      </c>
      <c r="B50" s="71"/>
      <c r="C50" s="73"/>
      <c r="D50" s="73"/>
      <c r="E50" s="73"/>
      <c r="F50" s="67"/>
    </row>
    <row r="51" spans="1:6" ht="19.5" thickBot="1" x14ac:dyDescent="0.3">
      <c r="A51" s="72" t="s">
        <v>43</v>
      </c>
      <c r="B51" s="71"/>
      <c r="C51" s="73"/>
      <c r="D51" s="73"/>
      <c r="E51" s="73"/>
      <c r="F51" s="67"/>
    </row>
    <row r="52" spans="1:6" ht="19.5" thickBot="1" x14ac:dyDescent="0.3">
      <c r="A52" s="72" t="s">
        <v>44</v>
      </c>
      <c r="B52" s="71"/>
      <c r="C52" s="73"/>
      <c r="D52" s="73"/>
      <c r="E52" s="73"/>
      <c r="F52" s="67"/>
    </row>
    <row r="53" spans="1:6" ht="19.5" thickBot="1" x14ac:dyDescent="0.3">
      <c r="A53" s="74" t="s">
        <v>49</v>
      </c>
      <c r="B53" s="71">
        <v>400</v>
      </c>
      <c r="C53" s="73">
        <v>400</v>
      </c>
      <c r="D53" s="73">
        <v>400</v>
      </c>
      <c r="E53" s="73">
        <v>400</v>
      </c>
      <c r="F53" s="67"/>
    </row>
    <row r="54" spans="1:6" ht="19.5" thickBot="1" x14ac:dyDescent="0.3">
      <c r="A54" s="72" t="s">
        <v>43</v>
      </c>
      <c r="B54" s="71"/>
      <c r="C54" s="73"/>
      <c r="D54" s="73"/>
      <c r="E54" s="73"/>
      <c r="F54" s="67"/>
    </row>
    <row r="55" spans="1:6" ht="19.5" thickBot="1" x14ac:dyDescent="0.3">
      <c r="A55" s="72" t="s">
        <v>44</v>
      </c>
      <c r="B55" s="71"/>
      <c r="C55" s="73"/>
      <c r="D55" s="73"/>
      <c r="E55" s="73"/>
      <c r="F55" s="67"/>
    </row>
    <row r="56" spans="1:6" ht="38.25" thickBot="1" x14ac:dyDescent="0.3">
      <c r="A56" s="74" t="s">
        <v>50</v>
      </c>
      <c r="B56" s="71"/>
      <c r="C56" s="73"/>
      <c r="D56" s="73"/>
      <c r="E56" s="73"/>
      <c r="F56" s="67"/>
    </row>
    <row r="57" spans="1:6" ht="19.5" thickBot="1" x14ac:dyDescent="0.3">
      <c r="A57" s="72" t="s">
        <v>43</v>
      </c>
      <c r="B57" s="71"/>
      <c r="C57" s="73"/>
      <c r="D57" s="73"/>
      <c r="E57" s="73"/>
      <c r="F57" s="67"/>
    </row>
    <row r="58" spans="1:6" ht="19.5" thickBot="1" x14ac:dyDescent="0.3">
      <c r="A58" s="72" t="s">
        <v>44</v>
      </c>
      <c r="B58" s="71"/>
      <c r="C58" s="73"/>
      <c r="D58" s="73"/>
      <c r="E58" s="73"/>
      <c r="F58" s="67"/>
    </row>
    <row r="59" spans="1:6" ht="19.5" thickBot="1" x14ac:dyDescent="0.3">
      <c r="A59" s="80" t="s">
        <v>51</v>
      </c>
      <c r="B59" s="71">
        <f>B56+B53+B50+B47+B44+B41+B38</f>
        <v>153600</v>
      </c>
      <c r="C59" s="71">
        <f t="shared" ref="C59:E59" si="2">C56+C53+C50+C47+C44+C41+C38</f>
        <v>153599.84</v>
      </c>
      <c r="D59" s="71">
        <f t="shared" si="2"/>
        <v>154500</v>
      </c>
      <c r="E59" s="71">
        <f t="shared" si="2"/>
        <v>154500</v>
      </c>
      <c r="F59" s="67"/>
    </row>
    <row r="60" spans="1:6" ht="19.5" thickBot="1" x14ac:dyDescent="0.3">
      <c r="A60" s="92" t="s">
        <v>80</v>
      </c>
      <c r="B60" s="921" t="s">
        <v>568</v>
      </c>
      <c r="C60" s="922"/>
      <c r="D60" s="922"/>
      <c r="E60" s="923"/>
      <c r="F60" s="67"/>
    </row>
    <row r="61" spans="1:6" ht="42.75" customHeight="1" thickBot="1" x14ac:dyDescent="0.3">
      <c r="A61" s="86" t="s">
        <v>30</v>
      </c>
      <c r="B61" s="924" t="s">
        <v>569</v>
      </c>
      <c r="C61" s="925"/>
      <c r="D61" s="925"/>
      <c r="E61" s="926"/>
      <c r="F61" s="67"/>
    </row>
    <row r="62" spans="1:6" ht="19.5" thickBot="1" x14ac:dyDescent="0.3">
      <c r="A62" s="86" t="s">
        <v>32</v>
      </c>
      <c r="B62" s="918" t="s">
        <v>567</v>
      </c>
      <c r="C62" s="919"/>
      <c r="D62" s="919"/>
      <c r="E62" s="920"/>
      <c r="F62" s="67"/>
    </row>
    <row r="63" spans="1:6" ht="18.75" x14ac:dyDescent="0.25">
      <c r="A63" s="505"/>
      <c r="B63" s="83">
        <v>2019</v>
      </c>
      <c r="C63" s="83">
        <v>2020</v>
      </c>
      <c r="D63" s="83">
        <v>2021</v>
      </c>
      <c r="E63" s="83">
        <v>2022</v>
      </c>
      <c r="F63" s="67"/>
    </row>
    <row r="64" spans="1:6" ht="19.5" thickBot="1" x14ac:dyDescent="0.3">
      <c r="A64" s="506"/>
      <c r="B64" s="82" t="s">
        <v>13</v>
      </c>
      <c r="C64" s="82" t="s">
        <v>14</v>
      </c>
      <c r="D64" s="82" t="s">
        <v>14</v>
      </c>
      <c r="E64" s="82" t="s">
        <v>14</v>
      </c>
      <c r="F64" s="67"/>
    </row>
    <row r="65" spans="1:6" ht="19.5" thickBot="1" x14ac:dyDescent="0.3">
      <c r="A65" s="86" t="s">
        <v>34</v>
      </c>
      <c r="B65" s="87">
        <v>660</v>
      </c>
      <c r="C65" s="87">
        <v>750</v>
      </c>
      <c r="D65" s="87">
        <v>860</v>
      </c>
      <c r="E65" s="87">
        <v>950</v>
      </c>
      <c r="F65" s="67"/>
    </row>
    <row r="66" spans="1:6" ht="19.5" thickBot="1" x14ac:dyDescent="0.3">
      <c r="A66" s="86" t="s">
        <v>35</v>
      </c>
      <c r="B66" s="87">
        <v>9700</v>
      </c>
      <c r="C66" s="87">
        <v>9700</v>
      </c>
      <c r="D66" s="87">
        <v>9300</v>
      </c>
      <c r="E66" s="87">
        <v>9300</v>
      </c>
      <c r="F66" s="67"/>
    </row>
    <row r="67" spans="1:6" ht="19.5" thickBot="1" x14ac:dyDescent="0.3">
      <c r="A67" s="86" t="s">
        <v>36</v>
      </c>
      <c r="B67" s="87">
        <f>B66/B65</f>
        <v>14.696969696969697</v>
      </c>
      <c r="C67" s="87">
        <f t="shared" ref="C67:E67" si="3">C66/C65</f>
        <v>12.933333333333334</v>
      </c>
      <c r="D67" s="87">
        <f t="shared" si="3"/>
        <v>10.813953488372093</v>
      </c>
      <c r="E67" s="87">
        <f t="shared" si="3"/>
        <v>9.7894736842105257</v>
      </c>
      <c r="F67" s="67"/>
    </row>
    <row r="68" spans="1:6" ht="19.5" thickBot="1" x14ac:dyDescent="0.3">
      <c r="A68" s="86" t="s">
        <v>37</v>
      </c>
      <c r="B68" s="85" t="s">
        <v>38</v>
      </c>
      <c r="C68" s="84">
        <f>C65/B65-1</f>
        <v>0.13636363636363646</v>
      </c>
      <c r="D68" s="84">
        <f t="shared" ref="D68:E70" si="4">D65/C65-1</f>
        <v>0.14666666666666672</v>
      </c>
      <c r="E68" s="84">
        <f t="shared" si="4"/>
        <v>0.10465116279069764</v>
      </c>
      <c r="F68" s="67"/>
    </row>
    <row r="69" spans="1:6" ht="19.5" thickBot="1" x14ac:dyDescent="0.3">
      <c r="A69" s="86" t="s">
        <v>39</v>
      </c>
      <c r="B69" s="85" t="s">
        <v>38</v>
      </c>
      <c r="C69" s="84">
        <f>C66/B66-1</f>
        <v>0</v>
      </c>
      <c r="D69" s="84">
        <f t="shared" si="4"/>
        <v>-4.123711340206182E-2</v>
      </c>
      <c r="E69" s="84">
        <f t="shared" si="4"/>
        <v>0</v>
      </c>
      <c r="F69" s="67"/>
    </row>
    <row r="70" spans="1:6" ht="19.5" thickBot="1" x14ac:dyDescent="0.3">
      <c r="A70" s="86" t="s">
        <v>40</v>
      </c>
      <c r="B70" s="85" t="s">
        <v>38</v>
      </c>
      <c r="C70" s="84">
        <f>C67/B67-1</f>
        <v>-0.12</v>
      </c>
      <c r="D70" s="84">
        <f t="shared" si="4"/>
        <v>-0.16386957564133309</v>
      </c>
      <c r="E70" s="84">
        <f t="shared" si="4"/>
        <v>-9.473684210526323E-2</v>
      </c>
      <c r="F70" s="67"/>
    </row>
    <row r="71" spans="1:6" ht="19.5" thickBot="1" x14ac:dyDescent="0.3">
      <c r="A71" s="507" t="s">
        <v>570</v>
      </c>
      <c r="B71" s="508"/>
      <c r="C71" s="508"/>
      <c r="D71" s="508"/>
      <c r="E71" s="509"/>
      <c r="F71" s="67"/>
    </row>
    <row r="72" spans="1:6" ht="18.75" x14ac:dyDescent="0.25">
      <c r="A72" s="505"/>
      <c r="B72" s="83">
        <v>2019</v>
      </c>
      <c r="C72" s="83">
        <v>2020</v>
      </c>
      <c r="D72" s="83">
        <v>2021</v>
      </c>
      <c r="E72" s="83">
        <v>2022</v>
      </c>
      <c r="F72" s="67"/>
    </row>
    <row r="73" spans="1:6" ht="19.5" thickBot="1" x14ac:dyDescent="0.3">
      <c r="A73" s="506"/>
      <c r="B73" s="82" t="s">
        <v>13</v>
      </c>
      <c r="C73" s="82" t="s">
        <v>14</v>
      </c>
      <c r="D73" s="82" t="s">
        <v>14</v>
      </c>
      <c r="E73" s="82" t="s">
        <v>14</v>
      </c>
      <c r="F73" s="67"/>
    </row>
    <row r="74" spans="1:6" ht="19.5" thickBot="1" x14ac:dyDescent="0.3">
      <c r="A74" s="74" t="s">
        <v>42</v>
      </c>
      <c r="B74" s="73"/>
      <c r="C74" s="419"/>
      <c r="D74" s="419"/>
      <c r="E74" s="419"/>
      <c r="F74" s="67"/>
    </row>
    <row r="75" spans="1:6" ht="19.5" thickBot="1" x14ac:dyDescent="0.3">
      <c r="A75" s="72" t="s">
        <v>43</v>
      </c>
      <c r="B75" s="71"/>
      <c r="C75" s="420"/>
      <c r="D75" s="420"/>
      <c r="E75" s="420"/>
      <c r="F75" s="67"/>
    </row>
    <row r="76" spans="1:6" ht="19.5" thickBot="1" x14ac:dyDescent="0.3">
      <c r="A76" s="72" t="s">
        <v>44</v>
      </c>
      <c r="B76" s="71"/>
      <c r="C76" s="421"/>
      <c r="D76" s="421"/>
      <c r="E76" s="421"/>
      <c r="F76" s="67"/>
    </row>
    <row r="77" spans="1:6" ht="38.25" thickBot="1" x14ac:dyDescent="0.3">
      <c r="A77" s="74" t="s">
        <v>45</v>
      </c>
      <c r="B77" s="73"/>
      <c r="C77" s="419"/>
      <c r="D77" s="419"/>
      <c r="E77" s="422"/>
      <c r="F77" s="67"/>
    </row>
    <row r="78" spans="1:6" ht="19.5" thickBot="1" x14ac:dyDescent="0.3">
      <c r="A78" s="72" t="s">
        <v>43</v>
      </c>
      <c r="B78" s="71"/>
      <c r="C78" s="73"/>
      <c r="D78" s="73"/>
      <c r="E78" s="73"/>
      <c r="F78" s="67"/>
    </row>
    <row r="79" spans="1:6" ht="19.5" thickBot="1" x14ac:dyDescent="0.3">
      <c r="A79" s="72" t="s">
        <v>44</v>
      </c>
      <c r="B79" s="71"/>
      <c r="C79" s="73"/>
      <c r="D79" s="73"/>
      <c r="E79" s="73"/>
      <c r="F79" s="67"/>
    </row>
    <row r="80" spans="1:6" ht="19.5" thickBot="1" x14ac:dyDescent="0.3">
      <c r="A80" s="74" t="s">
        <v>46</v>
      </c>
      <c r="B80" s="73">
        <v>9700</v>
      </c>
      <c r="C80" s="73">
        <v>9700</v>
      </c>
      <c r="D80" s="73">
        <v>9300</v>
      </c>
      <c r="E80" s="73">
        <v>9300</v>
      </c>
      <c r="F80" s="67"/>
    </row>
    <row r="81" spans="1:6" ht="19.5" thickBot="1" x14ac:dyDescent="0.3">
      <c r="A81" s="72" t="s">
        <v>43</v>
      </c>
      <c r="B81" s="71"/>
      <c r="C81" s="73"/>
      <c r="D81" s="73"/>
      <c r="E81" s="73"/>
      <c r="F81" s="67"/>
    </row>
    <row r="82" spans="1:6" ht="19.5" thickBot="1" x14ac:dyDescent="0.3">
      <c r="A82" s="72" t="s">
        <v>44</v>
      </c>
      <c r="B82" s="71"/>
      <c r="C82" s="73"/>
      <c r="D82" s="73"/>
      <c r="E82" s="73"/>
      <c r="F82" s="67"/>
    </row>
    <row r="83" spans="1:6" ht="19.5" thickBot="1" x14ac:dyDescent="0.3">
      <c r="A83" s="74" t="s">
        <v>47</v>
      </c>
      <c r="B83" s="71"/>
      <c r="C83" s="73"/>
      <c r="D83" s="73"/>
      <c r="E83" s="73"/>
      <c r="F83" s="67"/>
    </row>
    <row r="84" spans="1:6" ht="19.5" thickBot="1" x14ac:dyDescent="0.3">
      <c r="A84" s="72" t="s">
        <v>43</v>
      </c>
      <c r="B84" s="71"/>
      <c r="C84" s="73"/>
      <c r="D84" s="73"/>
      <c r="E84" s="73"/>
      <c r="F84" s="67"/>
    </row>
    <row r="85" spans="1:6" ht="19.5" thickBot="1" x14ac:dyDescent="0.3">
      <c r="A85" s="72" t="s">
        <v>44</v>
      </c>
      <c r="B85" s="71"/>
      <c r="C85" s="73"/>
      <c r="D85" s="73"/>
      <c r="E85" s="73"/>
      <c r="F85" s="67"/>
    </row>
    <row r="86" spans="1:6" ht="19.5" thickBot="1" x14ac:dyDescent="0.3">
      <c r="A86" s="74" t="s">
        <v>48</v>
      </c>
      <c r="B86" s="71"/>
      <c r="C86" s="73"/>
      <c r="D86" s="73"/>
      <c r="E86" s="73"/>
      <c r="F86" s="67"/>
    </row>
    <row r="87" spans="1:6" ht="19.5" thickBot="1" x14ac:dyDescent="0.3">
      <c r="A87" s="72" t="s">
        <v>43</v>
      </c>
      <c r="B87" s="71"/>
      <c r="C87" s="73"/>
      <c r="D87" s="73"/>
      <c r="E87" s="73"/>
      <c r="F87" s="67"/>
    </row>
    <row r="88" spans="1:6" ht="19.5" thickBot="1" x14ac:dyDescent="0.3">
      <c r="A88" s="72" t="s">
        <v>44</v>
      </c>
      <c r="B88" s="71"/>
      <c r="C88" s="73"/>
      <c r="D88" s="73"/>
      <c r="E88" s="73"/>
      <c r="F88" s="67"/>
    </row>
    <row r="89" spans="1:6" ht="19.5" thickBot="1" x14ac:dyDescent="0.3">
      <c r="A89" s="74" t="s">
        <v>49</v>
      </c>
      <c r="B89" s="71"/>
      <c r="C89" s="73"/>
      <c r="D89" s="73"/>
      <c r="E89" s="73"/>
      <c r="F89" s="67"/>
    </row>
    <row r="90" spans="1:6" ht="19.5" thickBot="1" x14ac:dyDescent="0.3">
      <c r="A90" s="72" t="s">
        <v>43</v>
      </c>
      <c r="B90" s="71"/>
      <c r="C90" s="73"/>
      <c r="D90" s="73"/>
      <c r="E90" s="73"/>
      <c r="F90" s="67"/>
    </row>
    <row r="91" spans="1:6" ht="19.5" thickBot="1" x14ac:dyDescent="0.3">
      <c r="A91" s="72" t="s">
        <v>44</v>
      </c>
      <c r="B91" s="71"/>
      <c r="C91" s="73"/>
      <c r="D91" s="73"/>
      <c r="E91" s="73"/>
      <c r="F91" s="67"/>
    </row>
    <row r="92" spans="1:6" ht="38.25" thickBot="1" x14ac:dyDescent="0.3">
      <c r="A92" s="74" t="s">
        <v>50</v>
      </c>
      <c r="B92" s="71"/>
      <c r="C92" s="73"/>
      <c r="D92" s="73"/>
      <c r="E92" s="73"/>
      <c r="F92" s="67"/>
    </row>
    <row r="93" spans="1:6" ht="19.5" thickBot="1" x14ac:dyDescent="0.3">
      <c r="A93" s="72" t="s">
        <v>43</v>
      </c>
      <c r="B93" s="71"/>
      <c r="C93" s="73"/>
      <c r="D93" s="73"/>
      <c r="E93" s="73"/>
      <c r="F93" s="67"/>
    </row>
    <row r="94" spans="1:6" ht="19.5" thickBot="1" x14ac:dyDescent="0.3">
      <c r="A94" s="72" t="s">
        <v>44</v>
      </c>
      <c r="B94" s="71"/>
      <c r="C94" s="73"/>
      <c r="D94" s="73"/>
      <c r="E94" s="73"/>
      <c r="F94" s="67"/>
    </row>
    <row r="95" spans="1:6" ht="19.5" thickBot="1" x14ac:dyDescent="0.3">
      <c r="A95" s="80" t="s">
        <v>58</v>
      </c>
      <c r="B95" s="71">
        <f>B92+B89+B86+B83+B80+B77+B74</f>
        <v>9700</v>
      </c>
      <c r="C95" s="71">
        <f t="shared" ref="C95:E95" si="5">C92+C89+C86+C83+C80+C77+C74</f>
        <v>9700</v>
      </c>
      <c r="D95" s="71">
        <f t="shared" si="5"/>
        <v>9300</v>
      </c>
      <c r="E95" s="71">
        <f t="shared" si="5"/>
        <v>9300</v>
      </c>
      <c r="F95" s="67"/>
    </row>
    <row r="96" spans="1:6" ht="19.5" thickBot="1" x14ac:dyDescent="0.3">
      <c r="A96" s="536" t="s">
        <v>86</v>
      </c>
      <c r="B96" s="537"/>
      <c r="C96" s="537"/>
      <c r="D96" s="537"/>
      <c r="E96" s="538"/>
      <c r="F96" s="67"/>
    </row>
    <row r="97" spans="1:6" ht="19.5" thickBot="1" x14ac:dyDescent="0.3">
      <c r="A97" s="536" t="s">
        <v>66</v>
      </c>
      <c r="B97" s="537"/>
      <c r="C97" s="537"/>
      <c r="D97" s="537"/>
      <c r="E97" s="538"/>
      <c r="F97" s="67"/>
    </row>
    <row r="98" spans="1:6" ht="19.5" thickBot="1" x14ac:dyDescent="0.3">
      <c r="A98" s="92" t="s">
        <v>28</v>
      </c>
      <c r="B98" s="927" t="s">
        <v>571</v>
      </c>
      <c r="C98" s="928"/>
      <c r="D98" s="928"/>
      <c r="E98" s="929"/>
      <c r="F98" s="67"/>
    </row>
    <row r="99" spans="1:6" ht="19.5" customHeight="1" thickBot="1" x14ac:dyDescent="0.3">
      <c r="A99" s="86" t="s">
        <v>30</v>
      </c>
      <c r="B99" s="930" t="s">
        <v>571</v>
      </c>
      <c r="C99" s="931"/>
      <c r="D99" s="931"/>
      <c r="E99" s="932"/>
      <c r="F99" s="67"/>
    </row>
    <row r="100" spans="1:6" ht="19.5" thickBot="1" x14ac:dyDescent="0.3">
      <c r="A100" s="86" t="s">
        <v>32</v>
      </c>
      <c r="B100" s="502" t="s">
        <v>167</v>
      </c>
      <c r="C100" s="503"/>
      <c r="D100" s="503"/>
      <c r="E100" s="504"/>
      <c r="F100" s="67"/>
    </row>
    <row r="101" spans="1:6" ht="18.75" x14ac:dyDescent="0.25">
      <c r="A101" s="505"/>
      <c r="B101" s="83">
        <v>2019</v>
      </c>
      <c r="C101" s="83">
        <v>2020</v>
      </c>
      <c r="D101" s="83">
        <v>2021</v>
      </c>
      <c r="E101" s="83">
        <v>2022</v>
      </c>
      <c r="F101" s="67"/>
    </row>
    <row r="102" spans="1:6" ht="19.5" thickBot="1" x14ac:dyDescent="0.3">
      <c r="A102" s="506"/>
      <c r="B102" s="82" t="s">
        <v>13</v>
      </c>
      <c r="C102" s="82" t="s">
        <v>14</v>
      </c>
      <c r="D102" s="82" t="s">
        <v>14</v>
      </c>
      <c r="E102" s="82" t="s">
        <v>14</v>
      </c>
      <c r="F102" s="67"/>
    </row>
    <row r="103" spans="1:6" ht="19.5" thickBot="1" x14ac:dyDescent="0.3">
      <c r="A103" s="86" t="s">
        <v>34</v>
      </c>
      <c r="B103" s="87">
        <v>12</v>
      </c>
      <c r="C103" s="87">
        <v>35</v>
      </c>
      <c r="D103" s="87">
        <v>23</v>
      </c>
      <c r="E103" s="87">
        <v>23</v>
      </c>
      <c r="F103" s="67"/>
    </row>
    <row r="104" spans="1:6" ht="19.5" thickBot="1" x14ac:dyDescent="0.3">
      <c r="A104" s="86" t="s">
        <v>35</v>
      </c>
      <c r="B104" s="87">
        <v>2000</v>
      </c>
      <c r="C104" s="87">
        <v>2000</v>
      </c>
      <c r="D104" s="87">
        <v>2000</v>
      </c>
      <c r="E104" s="87">
        <v>2000</v>
      </c>
      <c r="F104" s="67"/>
    </row>
    <row r="105" spans="1:6" ht="19.5" thickBot="1" x14ac:dyDescent="0.3">
      <c r="A105" s="86" t="s">
        <v>36</v>
      </c>
      <c r="B105" s="87">
        <f>B104/B103</f>
        <v>166.66666666666666</v>
      </c>
      <c r="C105" s="87">
        <f t="shared" ref="C105:E105" si="6">C104/C103</f>
        <v>57.142857142857146</v>
      </c>
      <c r="D105" s="87">
        <f t="shared" si="6"/>
        <v>86.956521739130437</v>
      </c>
      <c r="E105" s="87">
        <f t="shared" si="6"/>
        <v>86.956521739130437</v>
      </c>
      <c r="F105" s="67"/>
    </row>
    <row r="106" spans="1:6" ht="19.5" thickBot="1" x14ac:dyDescent="0.3">
      <c r="A106" s="86" t="s">
        <v>37</v>
      </c>
      <c r="B106" s="85" t="s">
        <v>38</v>
      </c>
      <c r="C106" s="84">
        <f>C103/B103-1</f>
        <v>1.9166666666666665</v>
      </c>
      <c r="D106" s="84">
        <f t="shared" ref="D106:E108" si="7">D103/C103-1</f>
        <v>-0.34285714285714286</v>
      </c>
      <c r="E106" s="84">
        <f t="shared" si="7"/>
        <v>0</v>
      </c>
      <c r="F106" s="77"/>
    </row>
    <row r="107" spans="1:6" ht="19.5" thickBot="1" x14ac:dyDescent="0.3">
      <c r="A107" s="86" t="s">
        <v>39</v>
      </c>
      <c r="B107" s="85" t="s">
        <v>38</v>
      </c>
      <c r="C107" s="84">
        <f>C104/B104-1</f>
        <v>0</v>
      </c>
      <c r="D107" s="84">
        <f t="shared" si="7"/>
        <v>0</v>
      </c>
      <c r="E107" s="84">
        <f t="shared" si="7"/>
        <v>0</v>
      </c>
      <c r="F107" s="67"/>
    </row>
    <row r="108" spans="1:6" ht="19.5" thickBot="1" x14ac:dyDescent="0.3">
      <c r="A108" s="86" t="s">
        <v>40</v>
      </c>
      <c r="B108" s="85" t="s">
        <v>38</v>
      </c>
      <c r="C108" s="84">
        <f>C105/B105-1</f>
        <v>-0.65714285714285703</v>
      </c>
      <c r="D108" s="84">
        <f t="shared" si="7"/>
        <v>0.52173913043478248</v>
      </c>
      <c r="E108" s="84">
        <f t="shared" si="7"/>
        <v>0</v>
      </c>
      <c r="F108" s="67"/>
    </row>
    <row r="109" spans="1:6" ht="19.5" thickBot="1" x14ac:dyDescent="0.3">
      <c r="A109" s="507" t="s">
        <v>166</v>
      </c>
      <c r="B109" s="508"/>
      <c r="C109" s="508"/>
      <c r="D109" s="508"/>
      <c r="E109" s="509"/>
      <c r="F109" s="67"/>
    </row>
    <row r="110" spans="1:6" ht="18.75" x14ac:dyDescent="0.25">
      <c r="A110" s="505"/>
      <c r="B110" s="83">
        <v>2018</v>
      </c>
      <c r="C110" s="83">
        <v>2019</v>
      </c>
      <c r="D110" s="83">
        <v>2020</v>
      </c>
      <c r="E110" s="83">
        <v>2021</v>
      </c>
      <c r="F110" s="67"/>
    </row>
    <row r="111" spans="1:6" ht="19.5" thickBot="1" x14ac:dyDescent="0.3">
      <c r="A111" s="506"/>
      <c r="B111" s="82" t="s">
        <v>13</v>
      </c>
      <c r="C111" s="82" t="s">
        <v>14</v>
      </c>
      <c r="D111" s="82" t="s">
        <v>14</v>
      </c>
      <c r="E111" s="82" t="s">
        <v>14</v>
      </c>
      <c r="F111" s="67"/>
    </row>
    <row r="112" spans="1:6" ht="19.5" thickBot="1" x14ac:dyDescent="0.3">
      <c r="A112" s="74" t="s">
        <v>75</v>
      </c>
      <c r="B112" s="73"/>
      <c r="C112" s="73"/>
      <c r="D112" s="73"/>
      <c r="E112" s="73"/>
      <c r="F112" s="67"/>
    </row>
    <row r="113" spans="1:6" ht="19.5" thickBot="1" x14ac:dyDescent="0.3">
      <c r="A113" s="74" t="s">
        <v>79</v>
      </c>
      <c r="B113" s="71">
        <v>2000</v>
      </c>
      <c r="C113" s="73">
        <v>2000</v>
      </c>
      <c r="D113" s="73">
        <v>2000</v>
      </c>
      <c r="E113" s="73">
        <v>2000</v>
      </c>
      <c r="F113" s="67"/>
    </row>
    <row r="114" spans="1:6" ht="19.5" thickBot="1" x14ac:dyDescent="0.3">
      <c r="A114" s="80" t="s">
        <v>51</v>
      </c>
      <c r="B114" s="71">
        <f>B113+B112</f>
        <v>2000</v>
      </c>
      <c r="C114" s="71">
        <f>C113+C112</f>
        <v>2000</v>
      </c>
      <c r="D114" s="71">
        <f t="shared" ref="D114:E114" si="8">D113+D112</f>
        <v>2000</v>
      </c>
      <c r="E114" s="71">
        <f t="shared" si="8"/>
        <v>2000</v>
      </c>
      <c r="F114" s="67"/>
    </row>
    <row r="115" spans="1:6" x14ac:dyDescent="0.25">
      <c r="A115" s="510" t="s">
        <v>165</v>
      </c>
      <c r="B115" s="513" t="s">
        <v>572</v>
      </c>
      <c r="C115" s="514"/>
      <c r="D115" s="514"/>
      <c r="E115" s="515"/>
      <c r="F115" s="67"/>
    </row>
    <row r="116" spans="1:6" x14ac:dyDescent="0.25">
      <c r="A116" s="511"/>
      <c r="B116" s="516"/>
      <c r="C116" s="517"/>
      <c r="D116" s="517"/>
      <c r="E116" s="518"/>
      <c r="F116" s="67"/>
    </row>
    <row r="117" spans="1:6" ht="66.75" customHeight="1" thickBot="1" x14ac:dyDescent="0.3">
      <c r="A117" s="512"/>
      <c r="B117" s="519"/>
      <c r="C117" s="520"/>
      <c r="D117" s="520"/>
      <c r="E117" s="521"/>
      <c r="F117" s="67"/>
    </row>
    <row r="118" spans="1:6" ht="19.5" thickBot="1" x14ac:dyDescent="0.3">
      <c r="A118" s="536" t="s">
        <v>86</v>
      </c>
      <c r="B118" s="537"/>
      <c r="C118" s="537"/>
      <c r="D118" s="537"/>
      <c r="E118" s="538"/>
      <c r="F118" s="67"/>
    </row>
    <row r="119" spans="1:6" ht="19.5" thickBot="1" x14ac:dyDescent="0.3">
      <c r="A119" s="536" t="s">
        <v>66</v>
      </c>
      <c r="B119" s="537"/>
      <c r="C119" s="537"/>
      <c r="D119" s="537"/>
      <c r="E119" s="538"/>
      <c r="F119" s="67"/>
    </row>
    <row r="120" spans="1:6" ht="19.5" thickBot="1" x14ac:dyDescent="0.3">
      <c r="A120" s="92" t="s">
        <v>28</v>
      </c>
      <c r="B120" s="927" t="s">
        <v>573</v>
      </c>
      <c r="C120" s="928"/>
      <c r="D120" s="928"/>
      <c r="E120" s="929"/>
      <c r="F120" s="67"/>
    </row>
    <row r="121" spans="1:6" ht="29.25" customHeight="1" thickBot="1" x14ac:dyDescent="0.3">
      <c r="A121" s="86" t="s">
        <v>30</v>
      </c>
      <c r="B121" s="933" t="s">
        <v>574</v>
      </c>
      <c r="C121" s="934"/>
      <c r="D121" s="934"/>
      <c r="E121" s="935"/>
      <c r="F121" s="67"/>
    </row>
    <row r="122" spans="1:6" ht="19.5" thickBot="1" x14ac:dyDescent="0.3">
      <c r="A122" s="86" t="s">
        <v>32</v>
      </c>
      <c r="B122" s="502" t="s">
        <v>93</v>
      </c>
      <c r="C122" s="503"/>
      <c r="D122" s="503"/>
      <c r="E122" s="504"/>
      <c r="F122" s="67"/>
    </row>
    <row r="123" spans="1:6" ht="18.75" x14ac:dyDescent="0.25">
      <c r="A123" s="505"/>
      <c r="B123" s="83">
        <v>2018</v>
      </c>
      <c r="C123" s="83">
        <v>2019</v>
      </c>
      <c r="D123" s="83">
        <v>2020</v>
      </c>
      <c r="E123" s="83">
        <v>2021</v>
      </c>
      <c r="F123" s="67"/>
    </row>
    <row r="124" spans="1:6" ht="19.5" thickBot="1" x14ac:dyDescent="0.3">
      <c r="A124" s="506"/>
      <c r="B124" s="82" t="s">
        <v>13</v>
      </c>
      <c r="C124" s="82" t="s">
        <v>14</v>
      </c>
      <c r="D124" s="82" t="s">
        <v>14</v>
      </c>
      <c r="E124" s="82" t="s">
        <v>14</v>
      </c>
      <c r="F124" s="67"/>
    </row>
    <row r="125" spans="1:6" ht="19.5" thickBot="1" x14ac:dyDescent="0.3">
      <c r="A125" s="86" t="s">
        <v>34</v>
      </c>
      <c r="B125" s="87">
        <v>360</v>
      </c>
      <c r="C125" s="423"/>
      <c r="D125" s="423"/>
      <c r="E125" s="423"/>
      <c r="F125" s="67"/>
    </row>
    <row r="126" spans="1:6" ht="19.5" thickBot="1" x14ac:dyDescent="0.3">
      <c r="A126" s="86" t="s">
        <v>35</v>
      </c>
      <c r="B126" s="87">
        <v>19400</v>
      </c>
      <c r="C126" s="87"/>
      <c r="D126" s="87"/>
      <c r="E126" s="87"/>
      <c r="F126" s="67"/>
    </row>
    <row r="127" spans="1:6" ht="19.5" thickBot="1" x14ac:dyDescent="0.3">
      <c r="A127" s="86" t="s">
        <v>36</v>
      </c>
      <c r="B127" s="87">
        <f>B126/B125</f>
        <v>53.888888888888886</v>
      </c>
      <c r="C127" s="87">
        <v>0</v>
      </c>
      <c r="D127" s="87">
        <v>0</v>
      </c>
      <c r="E127" s="87">
        <v>0</v>
      </c>
      <c r="F127" s="67"/>
    </row>
    <row r="128" spans="1:6" ht="19.5" thickBot="1" x14ac:dyDescent="0.3">
      <c r="A128" s="86" t="s">
        <v>37</v>
      </c>
      <c r="B128" s="85" t="s">
        <v>38</v>
      </c>
      <c r="C128" s="87">
        <v>0</v>
      </c>
      <c r="D128" s="87">
        <v>0</v>
      </c>
      <c r="E128" s="87">
        <v>0</v>
      </c>
      <c r="F128" s="67"/>
    </row>
    <row r="129" spans="1:6" ht="19.5" thickBot="1" x14ac:dyDescent="0.3">
      <c r="A129" s="86" t="s">
        <v>39</v>
      </c>
      <c r="B129" s="85" t="s">
        <v>38</v>
      </c>
      <c r="C129" s="87">
        <v>0</v>
      </c>
      <c r="D129" s="87">
        <v>0</v>
      </c>
      <c r="E129" s="87">
        <v>0</v>
      </c>
      <c r="F129" s="67"/>
    </row>
    <row r="130" spans="1:6" ht="19.5" thickBot="1" x14ac:dyDescent="0.3">
      <c r="A130" s="86" t="s">
        <v>40</v>
      </c>
      <c r="B130" s="85" t="s">
        <v>38</v>
      </c>
      <c r="C130" s="84"/>
      <c r="D130" s="87">
        <v>0</v>
      </c>
      <c r="E130" s="87">
        <v>0</v>
      </c>
      <c r="F130" s="67"/>
    </row>
    <row r="131" spans="1:6" ht="19.5" thickBot="1" x14ac:dyDescent="0.3">
      <c r="A131" s="507" t="s">
        <v>166</v>
      </c>
      <c r="B131" s="508"/>
      <c r="C131" s="508"/>
      <c r="D131" s="508"/>
      <c r="E131" s="509"/>
      <c r="F131" s="67"/>
    </row>
    <row r="132" spans="1:6" ht="18.75" x14ac:dyDescent="0.25">
      <c r="A132" s="505"/>
      <c r="B132" s="83">
        <v>2018</v>
      </c>
      <c r="C132" s="83">
        <v>2019</v>
      </c>
      <c r="D132" s="83">
        <v>2020</v>
      </c>
      <c r="E132" s="83">
        <v>2021</v>
      </c>
      <c r="F132" s="67"/>
    </row>
    <row r="133" spans="1:6" ht="19.5" thickBot="1" x14ac:dyDescent="0.3">
      <c r="A133" s="506"/>
      <c r="B133" s="82" t="s">
        <v>13</v>
      </c>
      <c r="C133" s="82" t="s">
        <v>14</v>
      </c>
      <c r="D133" s="82" t="s">
        <v>14</v>
      </c>
      <c r="E133" s="82" t="s">
        <v>14</v>
      </c>
      <c r="F133" s="67"/>
    </row>
    <row r="134" spans="1:6" ht="19.5" thickBot="1" x14ac:dyDescent="0.3">
      <c r="A134" s="74" t="s">
        <v>75</v>
      </c>
      <c r="B134" s="73"/>
      <c r="C134" s="73"/>
      <c r="D134" s="73"/>
      <c r="E134" s="73"/>
      <c r="F134" s="67"/>
    </row>
    <row r="135" spans="1:6" ht="19.5" thickBot="1" x14ac:dyDescent="0.3">
      <c r="A135" s="74" t="s">
        <v>79</v>
      </c>
      <c r="B135" s="71">
        <v>19400</v>
      </c>
      <c r="C135" s="73"/>
      <c r="D135" s="73"/>
      <c r="E135" s="73"/>
      <c r="F135" s="67"/>
    </row>
    <row r="136" spans="1:6" ht="19.5" thickBot="1" x14ac:dyDescent="0.3">
      <c r="A136" s="80" t="s">
        <v>51</v>
      </c>
      <c r="B136" s="71">
        <f>B135+B134</f>
        <v>19400</v>
      </c>
      <c r="C136" s="71"/>
      <c r="D136" s="71"/>
      <c r="E136" s="71"/>
      <c r="F136" s="67"/>
    </row>
    <row r="137" spans="1:6" x14ac:dyDescent="0.25">
      <c r="A137" s="936" t="s">
        <v>165</v>
      </c>
      <c r="B137" s="513"/>
      <c r="C137" s="514"/>
      <c r="D137" s="514"/>
      <c r="E137" s="515"/>
      <c r="F137" s="67"/>
    </row>
    <row r="138" spans="1:6" x14ac:dyDescent="0.25">
      <c r="A138" s="937"/>
      <c r="B138" s="516"/>
      <c r="C138" s="517"/>
      <c r="D138" s="517"/>
      <c r="E138" s="518"/>
      <c r="F138" s="67"/>
    </row>
    <row r="139" spans="1:6" ht="34.5" customHeight="1" thickBot="1" x14ac:dyDescent="0.3">
      <c r="A139" s="938"/>
      <c r="B139" s="519"/>
      <c r="C139" s="520"/>
      <c r="D139" s="520"/>
      <c r="E139" s="521"/>
      <c r="F139" s="67"/>
    </row>
    <row r="140" spans="1:6" ht="38.25" thickBot="1" x14ac:dyDescent="0.3">
      <c r="A140" s="424" t="s">
        <v>162</v>
      </c>
      <c r="B140" s="79">
        <f>B30+B66+B104+B126</f>
        <v>184700</v>
      </c>
      <c r="C140" s="79">
        <f t="shared" ref="C140:E140" si="9">C30+C66+C104+C126</f>
        <v>165300</v>
      </c>
      <c r="D140" s="79">
        <f t="shared" si="9"/>
        <v>165800</v>
      </c>
      <c r="E140" s="79">
        <f t="shared" si="9"/>
        <v>165800</v>
      </c>
      <c r="F140" s="67"/>
    </row>
    <row r="141" spans="1:6" ht="38.25" thickBot="1" x14ac:dyDescent="0.3">
      <c r="A141" s="425" t="s">
        <v>357</v>
      </c>
      <c r="B141" s="79">
        <f t="shared" ref="B141:E141" si="10">SUM(B142:B168)</f>
        <v>184700</v>
      </c>
      <c r="C141" s="79">
        <f t="shared" si="10"/>
        <v>165299.84</v>
      </c>
      <c r="D141" s="79">
        <f t="shared" si="10"/>
        <v>165800</v>
      </c>
      <c r="E141" s="79">
        <f t="shared" si="10"/>
        <v>165800</v>
      </c>
      <c r="F141" s="67"/>
    </row>
    <row r="142" spans="1:6" ht="19.5" thickBot="1" x14ac:dyDescent="0.3">
      <c r="A142" s="74" t="s">
        <v>42</v>
      </c>
      <c r="B142" s="73">
        <f>B38</f>
        <v>122794</v>
      </c>
      <c r="C142" s="73">
        <f t="shared" ref="C142:E142" si="11">C38</f>
        <v>122793.84</v>
      </c>
      <c r="D142" s="73">
        <f t="shared" si="11"/>
        <v>123094</v>
      </c>
      <c r="E142" s="73">
        <f t="shared" si="11"/>
        <v>123094</v>
      </c>
      <c r="F142" s="67"/>
    </row>
    <row r="143" spans="1:6" ht="19.5" thickBot="1" x14ac:dyDescent="0.3">
      <c r="A143" s="72" t="s">
        <v>43</v>
      </c>
      <c r="B143" s="73"/>
      <c r="C143" s="73"/>
      <c r="D143" s="73"/>
      <c r="E143" s="73"/>
      <c r="F143" s="67"/>
    </row>
    <row r="144" spans="1:6" ht="19.5" thickBot="1" x14ac:dyDescent="0.3">
      <c r="A144" s="72" t="s">
        <v>44</v>
      </c>
      <c r="B144" s="73"/>
      <c r="C144" s="73"/>
      <c r="D144" s="73"/>
      <c r="E144" s="73"/>
      <c r="F144" s="67"/>
    </row>
    <row r="145" spans="1:7" ht="38.25" thickBot="1" x14ac:dyDescent="0.3">
      <c r="A145" s="74" t="s">
        <v>45</v>
      </c>
      <c r="B145" s="73">
        <f t="shared" ref="B145:E145" si="12">B41</f>
        <v>20406</v>
      </c>
      <c r="C145" s="73">
        <f t="shared" si="12"/>
        <v>20406</v>
      </c>
      <c r="D145" s="73">
        <f t="shared" si="12"/>
        <v>20506</v>
      </c>
      <c r="E145" s="73">
        <f t="shared" si="12"/>
        <v>20506</v>
      </c>
      <c r="F145" s="67"/>
    </row>
    <row r="146" spans="1:7" ht="19.5" thickBot="1" x14ac:dyDescent="0.3">
      <c r="A146" s="72" t="s">
        <v>43</v>
      </c>
      <c r="B146" s="73"/>
      <c r="C146" s="73"/>
      <c r="D146" s="73"/>
      <c r="E146" s="73"/>
      <c r="F146" s="67"/>
    </row>
    <row r="147" spans="1:7" ht="19.5" thickBot="1" x14ac:dyDescent="0.3">
      <c r="A147" s="72" t="s">
        <v>44</v>
      </c>
      <c r="B147" s="73"/>
      <c r="C147" s="76"/>
      <c r="D147" s="70"/>
      <c r="E147" s="70"/>
      <c r="F147" s="77"/>
      <c r="G147" s="77"/>
    </row>
    <row r="148" spans="1:7" ht="19.5" thickBot="1" x14ac:dyDescent="0.3">
      <c r="A148" s="74" t="s">
        <v>46</v>
      </c>
      <c r="B148" s="73">
        <f>B44+B80</f>
        <v>19700</v>
      </c>
      <c r="C148" s="73">
        <f t="shared" ref="C148:E148" si="13">C44+C80</f>
        <v>19700</v>
      </c>
      <c r="D148" s="73">
        <f t="shared" si="13"/>
        <v>19800</v>
      </c>
      <c r="E148" s="73">
        <f t="shared" si="13"/>
        <v>19800</v>
      </c>
      <c r="F148" s="67"/>
    </row>
    <row r="149" spans="1:7" ht="19.5" thickBot="1" x14ac:dyDescent="0.3">
      <c r="A149" s="72" t="s">
        <v>43</v>
      </c>
      <c r="B149" s="73"/>
      <c r="C149" s="73"/>
      <c r="D149" s="73"/>
      <c r="E149" s="73"/>
      <c r="F149" s="67"/>
    </row>
    <row r="150" spans="1:7" ht="19.5" thickBot="1" x14ac:dyDescent="0.3">
      <c r="A150" s="72" t="s">
        <v>44</v>
      </c>
      <c r="B150" s="73"/>
      <c r="C150" s="70"/>
      <c r="D150" s="70"/>
      <c r="E150" s="70"/>
      <c r="F150" s="67"/>
    </row>
    <row r="151" spans="1:7" ht="19.5" thickBot="1" x14ac:dyDescent="0.3">
      <c r="A151" s="74" t="s">
        <v>47</v>
      </c>
      <c r="B151" s="73"/>
      <c r="C151" s="73"/>
      <c r="D151" s="73"/>
      <c r="E151" s="73"/>
      <c r="F151" s="67"/>
    </row>
    <row r="152" spans="1:7" ht="19.5" thickBot="1" x14ac:dyDescent="0.3">
      <c r="A152" s="72" t="s">
        <v>43</v>
      </c>
      <c r="B152" s="73"/>
      <c r="C152" s="73"/>
      <c r="D152" s="73"/>
      <c r="E152" s="73"/>
      <c r="F152" s="67"/>
    </row>
    <row r="153" spans="1:7" ht="19.5" thickBot="1" x14ac:dyDescent="0.3">
      <c r="A153" s="72" t="s">
        <v>44</v>
      </c>
      <c r="B153" s="73"/>
      <c r="C153" s="70"/>
      <c r="D153" s="70"/>
      <c r="E153" s="70"/>
      <c r="F153" s="67"/>
    </row>
    <row r="154" spans="1:7" ht="19.5" thickBot="1" x14ac:dyDescent="0.3">
      <c r="A154" s="74" t="s">
        <v>48</v>
      </c>
      <c r="B154" s="73"/>
      <c r="C154" s="73"/>
      <c r="D154" s="73"/>
      <c r="E154" s="73"/>
      <c r="F154" s="67"/>
    </row>
    <row r="155" spans="1:7" ht="19.5" thickBot="1" x14ac:dyDescent="0.3">
      <c r="A155" s="72" t="s">
        <v>43</v>
      </c>
      <c r="B155" s="73"/>
      <c r="C155" s="73"/>
      <c r="D155" s="73"/>
      <c r="E155" s="73"/>
      <c r="F155" s="67"/>
    </row>
    <row r="156" spans="1:7" ht="19.5" thickBot="1" x14ac:dyDescent="0.3">
      <c r="A156" s="72" t="s">
        <v>44</v>
      </c>
      <c r="B156" s="73"/>
      <c r="C156" s="70"/>
      <c r="D156" s="70"/>
      <c r="E156" s="70"/>
      <c r="F156" s="67"/>
    </row>
    <row r="157" spans="1:7" ht="19.5" thickBot="1" x14ac:dyDescent="0.3">
      <c r="A157" s="74" t="s">
        <v>49</v>
      </c>
      <c r="B157" s="73">
        <f>B53</f>
        <v>400</v>
      </c>
      <c r="C157" s="73">
        <f t="shared" ref="C157:E157" si="14">C53</f>
        <v>400</v>
      </c>
      <c r="D157" s="73">
        <f t="shared" si="14"/>
        <v>400</v>
      </c>
      <c r="E157" s="73">
        <f t="shared" si="14"/>
        <v>400</v>
      </c>
      <c r="F157" s="67"/>
    </row>
    <row r="158" spans="1:7" ht="19.5" thickBot="1" x14ac:dyDescent="0.3">
      <c r="A158" s="72" t="s">
        <v>43</v>
      </c>
      <c r="B158" s="73"/>
      <c r="C158" s="73"/>
      <c r="D158" s="71"/>
      <c r="E158" s="71"/>
      <c r="F158" s="67"/>
    </row>
    <row r="159" spans="1:7" ht="19.5" thickBot="1" x14ac:dyDescent="0.3">
      <c r="A159" s="72" t="s">
        <v>44</v>
      </c>
      <c r="B159" s="73"/>
      <c r="C159" s="73"/>
      <c r="D159" s="70"/>
      <c r="E159" s="70"/>
      <c r="F159" s="67"/>
    </row>
    <row r="160" spans="1:7" ht="38.25" thickBot="1" x14ac:dyDescent="0.3">
      <c r="A160" s="74" t="s">
        <v>50</v>
      </c>
      <c r="B160" s="73"/>
      <c r="C160" s="73"/>
      <c r="D160" s="73"/>
      <c r="E160" s="73"/>
      <c r="F160" s="67"/>
    </row>
    <row r="161" spans="1:6" ht="19.5" thickBot="1" x14ac:dyDescent="0.3">
      <c r="A161" s="72" t="s">
        <v>43</v>
      </c>
      <c r="B161" s="73"/>
      <c r="C161" s="73"/>
      <c r="D161" s="73"/>
      <c r="E161" s="73"/>
      <c r="F161" s="67"/>
    </row>
    <row r="162" spans="1:6" ht="19.5" thickBot="1" x14ac:dyDescent="0.3">
      <c r="A162" s="72" t="s">
        <v>44</v>
      </c>
      <c r="B162" s="73"/>
      <c r="C162" s="73"/>
      <c r="D162" s="70"/>
      <c r="E162" s="70"/>
      <c r="F162" s="67"/>
    </row>
    <row r="163" spans="1:6" ht="19.5" thickBot="1" x14ac:dyDescent="0.3">
      <c r="A163" s="74" t="s">
        <v>159</v>
      </c>
      <c r="B163" s="73"/>
      <c r="C163" s="73"/>
      <c r="D163" s="73"/>
      <c r="E163" s="73"/>
      <c r="F163" s="75"/>
    </row>
    <row r="164" spans="1:6" ht="19.5" thickBot="1" x14ac:dyDescent="0.3">
      <c r="A164" s="123" t="s">
        <v>43</v>
      </c>
      <c r="B164" s="73"/>
      <c r="C164" s="73"/>
      <c r="D164" s="73"/>
      <c r="E164" s="73"/>
      <c r="F164" s="75"/>
    </row>
    <row r="165" spans="1:6" ht="19.5" thickBot="1" x14ac:dyDescent="0.3">
      <c r="A165" s="123" t="s">
        <v>44</v>
      </c>
      <c r="B165" s="73"/>
      <c r="C165" s="73"/>
      <c r="D165" s="70"/>
      <c r="E165" s="70"/>
      <c r="F165" s="67"/>
    </row>
    <row r="166" spans="1:6" ht="19.5" thickBot="1" x14ac:dyDescent="0.3">
      <c r="A166" s="74" t="s">
        <v>160</v>
      </c>
      <c r="B166" s="73">
        <f>B113+B135</f>
        <v>21400</v>
      </c>
      <c r="C166" s="73">
        <f t="shared" ref="C166:E166" si="15">C113+C135</f>
        <v>2000</v>
      </c>
      <c r="D166" s="73">
        <f t="shared" si="15"/>
        <v>2000</v>
      </c>
      <c r="E166" s="73">
        <f t="shared" si="15"/>
        <v>2000</v>
      </c>
      <c r="F166" s="67"/>
    </row>
    <row r="167" spans="1:6" ht="19.5" thickBot="1" x14ac:dyDescent="0.3">
      <c r="A167" s="123" t="s">
        <v>43</v>
      </c>
      <c r="B167" s="73"/>
      <c r="C167" s="73"/>
      <c r="D167" s="73"/>
      <c r="E167" s="73"/>
      <c r="F167" s="67"/>
    </row>
    <row r="168" spans="1:6" ht="19.5" thickBot="1" x14ac:dyDescent="0.3">
      <c r="A168" s="123" t="s">
        <v>44</v>
      </c>
      <c r="B168" s="73"/>
      <c r="C168" s="70"/>
      <c r="D168" s="70"/>
      <c r="E168" s="70"/>
      <c r="F168" s="67"/>
    </row>
    <row r="169" spans="1:6" x14ac:dyDescent="0.25">
      <c r="A169" s="510" t="s">
        <v>161</v>
      </c>
      <c r="B169" s="542"/>
      <c r="C169" s="543"/>
      <c r="D169" s="543"/>
      <c r="E169" s="544"/>
      <c r="F169" s="67"/>
    </row>
    <row r="170" spans="1:6" x14ac:dyDescent="0.25">
      <c r="A170" s="511"/>
      <c r="B170" s="545"/>
      <c r="C170" s="546"/>
      <c r="D170" s="546"/>
      <c r="E170" s="547"/>
      <c r="F170" s="67"/>
    </row>
    <row r="171" spans="1:6" ht="15.75" thickBot="1" x14ac:dyDescent="0.3">
      <c r="A171" s="512"/>
      <c r="B171" s="548"/>
      <c r="C171" s="549"/>
      <c r="D171" s="549"/>
      <c r="E171" s="550"/>
      <c r="F171" s="67"/>
    </row>
    <row r="172" spans="1:6" ht="19.5" thickBot="1" x14ac:dyDescent="0.3">
      <c r="A172" s="69" t="s">
        <v>52</v>
      </c>
      <c r="B172" s="68">
        <f>B141-B140</f>
        <v>0</v>
      </c>
      <c r="C172" s="68">
        <f t="shared" ref="C172:E172" si="16">C141-C140</f>
        <v>-0.16000000000349246</v>
      </c>
      <c r="D172" s="68">
        <f t="shared" si="16"/>
        <v>0</v>
      </c>
      <c r="E172" s="68">
        <f t="shared" si="16"/>
        <v>0</v>
      </c>
      <c r="F172" s="67"/>
    </row>
  </sheetData>
  <mergeCells count="47">
    <mergeCell ref="A1:E1"/>
    <mergeCell ref="A131:E131"/>
    <mergeCell ref="A132:A133"/>
    <mergeCell ref="A137:A139"/>
    <mergeCell ref="B137:E139"/>
    <mergeCell ref="A169:A171"/>
    <mergeCell ref="B169:E171"/>
    <mergeCell ref="A119:E119"/>
    <mergeCell ref="B120:E120"/>
    <mergeCell ref="B121:E121"/>
    <mergeCell ref="B122:E122"/>
    <mergeCell ref="A123:A124"/>
    <mergeCell ref="A118:E118"/>
    <mergeCell ref="A72:A73"/>
    <mergeCell ref="A96:E96"/>
    <mergeCell ref="A97:E97"/>
    <mergeCell ref="B98:E98"/>
    <mergeCell ref="B99:E99"/>
    <mergeCell ref="B100:E100"/>
    <mergeCell ref="A101:A102"/>
    <mergeCell ref="A109:E109"/>
    <mergeCell ref="A110:A111"/>
    <mergeCell ref="A115:A117"/>
    <mergeCell ref="B115:E117"/>
    <mergeCell ref="A71:E71"/>
    <mergeCell ref="A23:E23"/>
    <mergeCell ref="B24:E24"/>
    <mergeCell ref="B25:E25"/>
    <mergeCell ref="B26:E26"/>
    <mergeCell ref="A27:A28"/>
    <mergeCell ref="A35:E35"/>
    <mergeCell ref="A36:A37"/>
    <mergeCell ref="B60:E60"/>
    <mergeCell ref="B61:E61"/>
    <mergeCell ref="B62:E62"/>
    <mergeCell ref="A63:A64"/>
    <mergeCell ref="A2:E2"/>
    <mergeCell ref="A22:E22"/>
    <mergeCell ref="B3:E3"/>
    <mergeCell ref="B4:E4"/>
    <mergeCell ref="B5:E5"/>
    <mergeCell ref="A6:E6"/>
    <mergeCell ref="A7:E9"/>
    <mergeCell ref="B10:E10"/>
    <mergeCell ref="A11:A12"/>
    <mergeCell ref="B17:E17"/>
    <mergeCell ref="A18:E18"/>
  </mergeCells>
  <pageMargins left="0.7" right="0.7" top="0.75" bottom="0.75" header="0.3" footer="0.3"/>
  <pageSetup scale="6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9"/>
  <sheetViews>
    <sheetView view="pageBreakPreview" zoomScale="60" zoomScaleNormal="115" workbookViewId="0">
      <selection sqref="A1:E1"/>
    </sheetView>
  </sheetViews>
  <sheetFormatPr defaultRowHeight="15" x14ac:dyDescent="0.25"/>
  <cols>
    <col min="1" max="1" width="26.42578125" style="1" customWidth="1"/>
    <col min="2" max="2" width="19.7109375" style="1" customWidth="1"/>
    <col min="3" max="3" width="19.28515625" style="1" customWidth="1"/>
    <col min="4" max="4" width="19.7109375" style="1" customWidth="1"/>
    <col min="5" max="5" width="20" style="1" customWidth="1"/>
    <col min="6" max="6" width="11.5703125" style="1" customWidth="1"/>
    <col min="7" max="7" width="15.42578125" style="1" customWidth="1"/>
    <col min="8" max="255" width="9.140625" style="1"/>
    <col min="256" max="256" width="2.5703125" style="1" customWidth="1"/>
    <col min="257" max="257" width="26.42578125" style="1" customWidth="1"/>
    <col min="258" max="258" width="19.7109375" style="1" customWidth="1"/>
    <col min="259" max="259" width="19.28515625" style="1" customWidth="1"/>
    <col min="260" max="260" width="19.7109375" style="1" customWidth="1"/>
    <col min="261" max="261" width="20" style="1" customWidth="1"/>
    <col min="262" max="262" width="11.5703125" style="1" customWidth="1"/>
    <col min="263" max="263" width="15.42578125" style="1" customWidth="1"/>
    <col min="264" max="511" width="9.140625" style="1"/>
    <col min="512" max="512" width="2.5703125" style="1" customWidth="1"/>
    <col min="513" max="513" width="26.42578125" style="1" customWidth="1"/>
    <col min="514" max="514" width="19.7109375" style="1" customWidth="1"/>
    <col min="515" max="515" width="19.28515625" style="1" customWidth="1"/>
    <col min="516" max="516" width="19.7109375" style="1" customWidth="1"/>
    <col min="517" max="517" width="20" style="1" customWidth="1"/>
    <col min="518" max="518" width="11.5703125" style="1" customWidth="1"/>
    <col min="519" max="519" width="15.42578125" style="1" customWidth="1"/>
    <col min="520" max="767" width="9.140625" style="1"/>
    <col min="768" max="768" width="2.5703125" style="1" customWidth="1"/>
    <col min="769" max="769" width="26.42578125" style="1" customWidth="1"/>
    <col min="770" max="770" width="19.7109375" style="1" customWidth="1"/>
    <col min="771" max="771" width="19.28515625" style="1" customWidth="1"/>
    <col min="772" max="772" width="19.7109375" style="1" customWidth="1"/>
    <col min="773" max="773" width="20" style="1" customWidth="1"/>
    <col min="774" max="774" width="11.5703125" style="1" customWidth="1"/>
    <col min="775" max="775" width="15.42578125" style="1" customWidth="1"/>
    <col min="776" max="1023" width="9.140625" style="1"/>
    <col min="1024" max="1024" width="2.5703125" style="1" customWidth="1"/>
    <col min="1025" max="1025" width="26.42578125" style="1" customWidth="1"/>
    <col min="1026" max="1026" width="19.7109375" style="1" customWidth="1"/>
    <col min="1027" max="1027" width="19.28515625" style="1" customWidth="1"/>
    <col min="1028" max="1028" width="19.7109375" style="1" customWidth="1"/>
    <col min="1029" max="1029" width="20" style="1" customWidth="1"/>
    <col min="1030" max="1030" width="11.5703125" style="1" customWidth="1"/>
    <col min="1031" max="1031" width="15.42578125" style="1" customWidth="1"/>
    <col min="1032" max="1279" width="9.140625" style="1"/>
    <col min="1280" max="1280" width="2.5703125" style="1" customWidth="1"/>
    <col min="1281" max="1281" width="26.42578125" style="1" customWidth="1"/>
    <col min="1282" max="1282" width="19.7109375" style="1" customWidth="1"/>
    <col min="1283" max="1283" width="19.28515625" style="1" customWidth="1"/>
    <col min="1284" max="1284" width="19.7109375" style="1" customWidth="1"/>
    <col min="1285" max="1285" width="20" style="1" customWidth="1"/>
    <col min="1286" max="1286" width="11.5703125" style="1" customWidth="1"/>
    <col min="1287" max="1287" width="15.42578125" style="1" customWidth="1"/>
    <col min="1288" max="1535" width="9.140625" style="1"/>
    <col min="1536" max="1536" width="2.5703125" style="1" customWidth="1"/>
    <col min="1537" max="1537" width="26.42578125" style="1" customWidth="1"/>
    <col min="1538" max="1538" width="19.7109375" style="1" customWidth="1"/>
    <col min="1539" max="1539" width="19.28515625" style="1" customWidth="1"/>
    <col min="1540" max="1540" width="19.7109375" style="1" customWidth="1"/>
    <col min="1541" max="1541" width="20" style="1" customWidth="1"/>
    <col min="1542" max="1542" width="11.5703125" style="1" customWidth="1"/>
    <col min="1543" max="1543" width="15.42578125" style="1" customWidth="1"/>
    <col min="1544" max="1791" width="9.140625" style="1"/>
    <col min="1792" max="1792" width="2.5703125" style="1" customWidth="1"/>
    <col min="1793" max="1793" width="26.42578125" style="1" customWidth="1"/>
    <col min="1794" max="1794" width="19.7109375" style="1" customWidth="1"/>
    <col min="1795" max="1795" width="19.28515625" style="1" customWidth="1"/>
    <col min="1796" max="1796" width="19.7109375" style="1" customWidth="1"/>
    <col min="1797" max="1797" width="20" style="1" customWidth="1"/>
    <col min="1798" max="1798" width="11.5703125" style="1" customWidth="1"/>
    <col min="1799" max="1799" width="15.42578125" style="1" customWidth="1"/>
    <col min="1800" max="2047" width="9.140625" style="1"/>
    <col min="2048" max="2048" width="2.5703125" style="1" customWidth="1"/>
    <col min="2049" max="2049" width="26.42578125" style="1" customWidth="1"/>
    <col min="2050" max="2050" width="19.7109375" style="1" customWidth="1"/>
    <col min="2051" max="2051" width="19.28515625" style="1" customWidth="1"/>
    <col min="2052" max="2052" width="19.7109375" style="1" customWidth="1"/>
    <col min="2053" max="2053" width="20" style="1" customWidth="1"/>
    <col min="2054" max="2054" width="11.5703125" style="1" customWidth="1"/>
    <col min="2055" max="2055" width="15.42578125" style="1" customWidth="1"/>
    <col min="2056" max="2303" width="9.140625" style="1"/>
    <col min="2304" max="2304" width="2.5703125" style="1" customWidth="1"/>
    <col min="2305" max="2305" width="26.42578125" style="1" customWidth="1"/>
    <col min="2306" max="2306" width="19.7109375" style="1" customWidth="1"/>
    <col min="2307" max="2307" width="19.28515625" style="1" customWidth="1"/>
    <col min="2308" max="2308" width="19.7109375" style="1" customWidth="1"/>
    <col min="2309" max="2309" width="20" style="1" customWidth="1"/>
    <col min="2310" max="2310" width="11.5703125" style="1" customWidth="1"/>
    <col min="2311" max="2311" width="15.42578125" style="1" customWidth="1"/>
    <col min="2312" max="2559" width="9.140625" style="1"/>
    <col min="2560" max="2560" width="2.5703125" style="1" customWidth="1"/>
    <col min="2561" max="2561" width="26.42578125" style="1" customWidth="1"/>
    <col min="2562" max="2562" width="19.7109375" style="1" customWidth="1"/>
    <col min="2563" max="2563" width="19.28515625" style="1" customWidth="1"/>
    <col min="2564" max="2564" width="19.7109375" style="1" customWidth="1"/>
    <col min="2565" max="2565" width="20" style="1" customWidth="1"/>
    <col min="2566" max="2566" width="11.5703125" style="1" customWidth="1"/>
    <col min="2567" max="2567" width="15.42578125" style="1" customWidth="1"/>
    <col min="2568" max="2815" width="9.140625" style="1"/>
    <col min="2816" max="2816" width="2.5703125" style="1" customWidth="1"/>
    <col min="2817" max="2817" width="26.42578125" style="1" customWidth="1"/>
    <col min="2818" max="2818" width="19.7109375" style="1" customWidth="1"/>
    <col min="2819" max="2819" width="19.28515625" style="1" customWidth="1"/>
    <col min="2820" max="2820" width="19.7109375" style="1" customWidth="1"/>
    <col min="2821" max="2821" width="20" style="1" customWidth="1"/>
    <col min="2822" max="2822" width="11.5703125" style="1" customWidth="1"/>
    <col min="2823" max="2823" width="15.42578125" style="1" customWidth="1"/>
    <col min="2824" max="3071" width="9.140625" style="1"/>
    <col min="3072" max="3072" width="2.5703125" style="1" customWidth="1"/>
    <col min="3073" max="3073" width="26.42578125" style="1" customWidth="1"/>
    <col min="3074" max="3074" width="19.7109375" style="1" customWidth="1"/>
    <col min="3075" max="3075" width="19.28515625" style="1" customWidth="1"/>
    <col min="3076" max="3076" width="19.7109375" style="1" customWidth="1"/>
    <col min="3077" max="3077" width="20" style="1" customWidth="1"/>
    <col min="3078" max="3078" width="11.5703125" style="1" customWidth="1"/>
    <col min="3079" max="3079" width="15.42578125" style="1" customWidth="1"/>
    <col min="3080" max="3327" width="9.140625" style="1"/>
    <col min="3328" max="3328" width="2.5703125" style="1" customWidth="1"/>
    <col min="3329" max="3329" width="26.42578125" style="1" customWidth="1"/>
    <col min="3330" max="3330" width="19.7109375" style="1" customWidth="1"/>
    <col min="3331" max="3331" width="19.28515625" style="1" customWidth="1"/>
    <col min="3332" max="3332" width="19.7109375" style="1" customWidth="1"/>
    <col min="3333" max="3333" width="20" style="1" customWidth="1"/>
    <col min="3334" max="3334" width="11.5703125" style="1" customWidth="1"/>
    <col min="3335" max="3335" width="15.42578125" style="1" customWidth="1"/>
    <col min="3336" max="3583" width="9.140625" style="1"/>
    <col min="3584" max="3584" width="2.5703125" style="1" customWidth="1"/>
    <col min="3585" max="3585" width="26.42578125" style="1" customWidth="1"/>
    <col min="3586" max="3586" width="19.7109375" style="1" customWidth="1"/>
    <col min="3587" max="3587" width="19.28515625" style="1" customWidth="1"/>
    <col min="3588" max="3588" width="19.7109375" style="1" customWidth="1"/>
    <col min="3589" max="3589" width="20" style="1" customWidth="1"/>
    <col min="3590" max="3590" width="11.5703125" style="1" customWidth="1"/>
    <col min="3591" max="3591" width="15.42578125" style="1" customWidth="1"/>
    <col min="3592" max="3839" width="9.140625" style="1"/>
    <col min="3840" max="3840" width="2.5703125" style="1" customWidth="1"/>
    <col min="3841" max="3841" width="26.42578125" style="1" customWidth="1"/>
    <col min="3842" max="3842" width="19.7109375" style="1" customWidth="1"/>
    <col min="3843" max="3843" width="19.28515625" style="1" customWidth="1"/>
    <col min="3844" max="3844" width="19.7109375" style="1" customWidth="1"/>
    <col min="3845" max="3845" width="20" style="1" customWidth="1"/>
    <col min="3846" max="3846" width="11.5703125" style="1" customWidth="1"/>
    <col min="3847" max="3847" width="15.42578125" style="1" customWidth="1"/>
    <col min="3848" max="4095" width="9.140625" style="1"/>
    <col min="4096" max="4096" width="2.5703125" style="1" customWidth="1"/>
    <col min="4097" max="4097" width="26.42578125" style="1" customWidth="1"/>
    <col min="4098" max="4098" width="19.7109375" style="1" customWidth="1"/>
    <col min="4099" max="4099" width="19.28515625" style="1" customWidth="1"/>
    <col min="4100" max="4100" width="19.7109375" style="1" customWidth="1"/>
    <col min="4101" max="4101" width="20" style="1" customWidth="1"/>
    <col min="4102" max="4102" width="11.5703125" style="1" customWidth="1"/>
    <col min="4103" max="4103" width="15.42578125" style="1" customWidth="1"/>
    <col min="4104" max="4351" width="9.140625" style="1"/>
    <col min="4352" max="4352" width="2.5703125" style="1" customWidth="1"/>
    <col min="4353" max="4353" width="26.42578125" style="1" customWidth="1"/>
    <col min="4354" max="4354" width="19.7109375" style="1" customWidth="1"/>
    <col min="4355" max="4355" width="19.28515625" style="1" customWidth="1"/>
    <col min="4356" max="4356" width="19.7109375" style="1" customWidth="1"/>
    <col min="4357" max="4357" width="20" style="1" customWidth="1"/>
    <col min="4358" max="4358" width="11.5703125" style="1" customWidth="1"/>
    <col min="4359" max="4359" width="15.42578125" style="1" customWidth="1"/>
    <col min="4360" max="4607" width="9.140625" style="1"/>
    <col min="4608" max="4608" width="2.5703125" style="1" customWidth="1"/>
    <col min="4609" max="4609" width="26.42578125" style="1" customWidth="1"/>
    <col min="4610" max="4610" width="19.7109375" style="1" customWidth="1"/>
    <col min="4611" max="4611" width="19.28515625" style="1" customWidth="1"/>
    <col min="4612" max="4612" width="19.7109375" style="1" customWidth="1"/>
    <col min="4613" max="4613" width="20" style="1" customWidth="1"/>
    <col min="4614" max="4614" width="11.5703125" style="1" customWidth="1"/>
    <col min="4615" max="4615" width="15.42578125" style="1" customWidth="1"/>
    <col min="4616" max="4863" width="9.140625" style="1"/>
    <col min="4864" max="4864" width="2.5703125" style="1" customWidth="1"/>
    <col min="4865" max="4865" width="26.42578125" style="1" customWidth="1"/>
    <col min="4866" max="4866" width="19.7109375" style="1" customWidth="1"/>
    <col min="4867" max="4867" width="19.28515625" style="1" customWidth="1"/>
    <col min="4868" max="4868" width="19.7109375" style="1" customWidth="1"/>
    <col min="4869" max="4869" width="20" style="1" customWidth="1"/>
    <col min="4870" max="4870" width="11.5703125" style="1" customWidth="1"/>
    <col min="4871" max="4871" width="15.42578125" style="1" customWidth="1"/>
    <col min="4872" max="5119" width="9.140625" style="1"/>
    <col min="5120" max="5120" width="2.5703125" style="1" customWidth="1"/>
    <col min="5121" max="5121" width="26.42578125" style="1" customWidth="1"/>
    <col min="5122" max="5122" width="19.7109375" style="1" customWidth="1"/>
    <col min="5123" max="5123" width="19.28515625" style="1" customWidth="1"/>
    <col min="5124" max="5124" width="19.7109375" style="1" customWidth="1"/>
    <col min="5125" max="5125" width="20" style="1" customWidth="1"/>
    <col min="5126" max="5126" width="11.5703125" style="1" customWidth="1"/>
    <col min="5127" max="5127" width="15.42578125" style="1" customWidth="1"/>
    <col min="5128" max="5375" width="9.140625" style="1"/>
    <col min="5376" max="5376" width="2.5703125" style="1" customWidth="1"/>
    <col min="5377" max="5377" width="26.42578125" style="1" customWidth="1"/>
    <col min="5378" max="5378" width="19.7109375" style="1" customWidth="1"/>
    <col min="5379" max="5379" width="19.28515625" style="1" customWidth="1"/>
    <col min="5380" max="5380" width="19.7109375" style="1" customWidth="1"/>
    <col min="5381" max="5381" width="20" style="1" customWidth="1"/>
    <col min="5382" max="5382" width="11.5703125" style="1" customWidth="1"/>
    <col min="5383" max="5383" width="15.42578125" style="1" customWidth="1"/>
    <col min="5384" max="5631" width="9.140625" style="1"/>
    <col min="5632" max="5632" width="2.5703125" style="1" customWidth="1"/>
    <col min="5633" max="5633" width="26.42578125" style="1" customWidth="1"/>
    <col min="5634" max="5634" width="19.7109375" style="1" customWidth="1"/>
    <col min="5635" max="5635" width="19.28515625" style="1" customWidth="1"/>
    <col min="5636" max="5636" width="19.7109375" style="1" customWidth="1"/>
    <col min="5637" max="5637" width="20" style="1" customWidth="1"/>
    <col min="5638" max="5638" width="11.5703125" style="1" customWidth="1"/>
    <col min="5639" max="5639" width="15.42578125" style="1" customWidth="1"/>
    <col min="5640" max="5887" width="9.140625" style="1"/>
    <col min="5888" max="5888" width="2.5703125" style="1" customWidth="1"/>
    <col min="5889" max="5889" width="26.42578125" style="1" customWidth="1"/>
    <col min="5890" max="5890" width="19.7109375" style="1" customWidth="1"/>
    <col min="5891" max="5891" width="19.28515625" style="1" customWidth="1"/>
    <col min="5892" max="5892" width="19.7109375" style="1" customWidth="1"/>
    <col min="5893" max="5893" width="20" style="1" customWidth="1"/>
    <col min="5894" max="5894" width="11.5703125" style="1" customWidth="1"/>
    <col min="5895" max="5895" width="15.42578125" style="1" customWidth="1"/>
    <col min="5896" max="6143" width="9.140625" style="1"/>
    <col min="6144" max="6144" width="2.5703125" style="1" customWidth="1"/>
    <col min="6145" max="6145" width="26.42578125" style="1" customWidth="1"/>
    <col min="6146" max="6146" width="19.7109375" style="1" customWidth="1"/>
    <col min="6147" max="6147" width="19.28515625" style="1" customWidth="1"/>
    <col min="6148" max="6148" width="19.7109375" style="1" customWidth="1"/>
    <col min="6149" max="6149" width="20" style="1" customWidth="1"/>
    <col min="6150" max="6150" width="11.5703125" style="1" customWidth="1"/>
    <col min="6151" max="6151" width="15.42578125" style="1" customWidth="1"/>
    <col min="6152" max="6399" width="9.140625" style="1"/>
    <col min="6400" max="6400" width="2.5703125" style="1" customWidth="1"/>
    <col min="6401" max="6401" width="26.42578125" style="1" customWidth="1"/>
    <col min="6402" max="6402" width="19.7109375" style="1" customWidth="1"/>
    <col min="6403" max="6403" width="19.28515625" style="1" customWidth="1"/>
    <col min="6404" max="6404" width="19.7109375" style="1" customWidth="1"/>
    <col min="6405" max="6405" width="20" style="1" customWidth="1"/>
    <col min="6406" max="6406" width="11.5703125" style="1" customWidth="1"/>
    <col min="6407" max="6407" width="15.42578125" style="1" customWidth="1"/>
    <col min="6408" max="6655" width="9.140625" style="1"/>
    <col min="6656" max="6656" width="2.5703125" style="1" customWidth="1"/>
    <col min="6657" max="6657" width="26.42578125" style="1" customWidth="1"/>
    <col min="6658" max="6658" width="19.7109375" style="1" customWidth="1"/>
    <col min="6659" max="6659" width="19.28515625" style="1" customWidth="1"/>
    <col min="6660" max="6660" width="19.7109375" style="1" customWidth="1"/>
    <col min="6661" max="6661" width="20" style="1" customWidth="1"/>
    <col min="6662" max="6662" width="11.5703125" style="1" customWidth="1"/>
    <col min="6663" max="6663" width="15.42578125" style="1" customWidth="1"/>
    <col min="6664" max="6911" width="9.140625" style="1"/>
    <col min="6912" max="6912" width="2.5703125" style="1" customWidth="1"/>
    <col min="6913" max="6913" width="26.42578125" style="1" customWidth="1"/>
    <col min="6914" max="6914" width="19.7109375" style="1" customWidth="1"/>
    <col min="6915" max="6915" width="19.28515625" style="1" customWidth="1"/>
    <col min="6916" max="6916" width="19.7109375" style="1" customWidth="1"/>
    <col min="6917" max="6917" width="20" style="1" customWidth="1"/>
    <col min="6918" max="6918" width="11.5703125" style="1" customWidth="1"/>
    <col min="6919" max="6919" width="15.42578125" style="1" customWidth="1"/>
    <col min="6920" max="7167" width="9.140625" style="1"/>
    <col min="7168" max="7168" width="2.5703125" style="1" customWidth="1"/>
    <col min="7169" max="7169" width="26.42578125" style="1" customWidth="1"/>
    <col min="7170" max="7170" width="19.7109375" style="1" customWidth="1"/>
    <col min="7171" max="7171" width="19.28515625" style="1" customWidth="1"/>
    <col min="7172" max="7172" width="19.7109375" style="1" customWidth="1"/>
    <col min="7173" max="7173" width="20" style="1" customWidth="1"/>
    <col min="7174" max="7174" width="11.5703125" style="1" customWidth="1"/>
    <col min="7175" max="7175" width="15.42578125" style="1" customWidth="1"/>
    <col min="7176" max="7423" width="9.140625" style="1"/>
    <col min="7424" max="7424" width="2.5703125" style="1" customWidth="1"/>
    <col min="7425" max="7425" width="26.42578125" style="1" customWidth="1"/>
    <col min="7426" max="7426" width="19.7109375" style="1" customWidth="1"/>
    <col min="7427" max="7427" width="19.28515625" style="1" customWidth="1"/>
    <col min="7428" max="7428" width="19.7109375" style="1" customWidth="1"/>
    <col min="7429" max="7429" width="20" style="1" customWidth="1"/>
    <col min="7430" max="7430" width="11.5703125" style="1" customWidth="1"/>
    <col min="7431" max="7431" width="15.42578125" style="1" customWidth="1"/>
    <col min="7432" max="7679" width="9.140625" style="1"/>
    <col min="7680" max="7680" width="2.5703125" style="1" customWidth="1"/>
    <col min="7681" max="7681" width="26.42578125" style="1" customWidth="1"/>
    <col min="7682" max="7682" width="19.7109375" style="1" customWidth="1"/>
    <col min="7683" max="7683" width="19.28515625" style="1" customWidth="1"/>
    <col min="7684" max="7684" width="19.7109375" style="1" customWidth="1"/>
    <col min="7685" max="7685" width="20" style="1" customWidth="1"/>
    <col min="7686" max="7686" width="11.5703125" style="1" customWidth="1"/>
    <col min="7687" max="7687" width="15.42578125" style="1" customWidth="1"/>
    <col min="7688" max="7935" width="9.140625" style="1"/>
    <col min="7936" max="7936" width="2.5703125" style="1" customWidth="1"/>
    <col min="7937" max="7937" width="26.42578125" style="1" customWidth="1"/>
    <col min="7938" max="7938" width="19.7109375" style="1" customWidth="1"/>
    <col min="7939" max="7939" width="19.28515625" style="1" customWidth="1"/>
    <col min="7940" max="7940" width="19.7109375" style="1" customWidth="1"/>
    <col min="7941" max="7941" width="20" style="1" customWidth="1"/>
    <col min="7942" max="7942" width="11.5703125" style="1" customWidth="1"/>
    <col min="7943" max="7943" width="15.42578125" style="1" customWidth="1"/>
    <col min="7944" max="8191" width="9.140625" style="1"/>
    <col min="8192" max="8192" width="2.5703125" style="1" customWidth="1"/>
    <col min="8193" max="8193" width="26.42578125" style="1" customWidth="1"/>
    <col min="8194" max="8194" width="19.7109375" style="1" customWidth="1"/>
    <col min="8195" max="8195" width="19.28515625" style="1" customWidth="1"/>
    <col min="8196" max="8196" width="19.7109375" style="1" customWidth="1"/>
    <col min="8197" max="8197" width="20" style="1" customWidth="1"/>
    <col min="8198" max="8198" width="11.5703125" style="1" customWidth="1"/>
    <col min="8199" max="8199" width="15.42578125" style="1" customWidth="1"/>
    <col min="8200" max="8447" width="9.140625" style="1"/>
    <col min="8448" max="8448" width="2.5703125" style="1" customWidth="1"/>
    <col min="8449" max="8449" width="26.42578125" style="1" customWidth="1"/>
    <col min="8450" max="8450" width="19.7109375" style="1" customWidth="1"/>
    <col min="8451" max="8451" width="19.28515625" style="1" customWidth="1"/>
    <col min="8452" max="8452" width="19.7109375" style="1" customWidth="1"/>
    <col min="8453" max="8453" width="20" style="1" customWidth="1"/>
    <col min="8454" max="8454" width="11.5703125" style="1" customWidth="1"/>
    <col min="8455" max="8455" width="15.42578125" style="1" customWidth="1"/>
    <col min="8456" max="8703" width="9.140625" style="1"/>
    <col min="8704" max="8704" width="2.5703125" style="1" customWidth="1"/>
    <col min="8705" max="8705" width="26.42578125" style="1" customWidth="1"/>
    <col min="8706" max="8706" width="19.7109375" style="1" customWidth="1"/>
    <col min="8707" max="8707" width="19.28515625" style="1" customWidth="1"/>
    <col min="8708" max="8708" width="19.7109375" style="1" customWidth="1"/>
    <col min="8709" max="8709" width="20" style="1" customWidth="1"/>
    <col min="8710" max="8710" width="11.5703125" style="1" customWidth="1"/>
    <col min="8711" max="8711" width="15.42578125" style="1" customWidth="1"/>
    <col min="8712" max="8959" width="9.140625" style="1"/>
    <col min="8960" max="8960" width="2.5703125" style="1" customWidth="1"/>
    <col min="8961" max="8961" width="26.42578125" style="1" customWidth="1"/>
    <col min="8962" max="8962" width="19.7109375" style="1" customWidth="1"/>
    <col min="8963" max="8963" width="19.28515625" style="1" customWidth="1"/>
    <col min="8964" max="8964" width="19.7109375" style="1" customWidth="1"/>
    <col min="8965" max="8965" width="20" style="1" customWidth="1"/>
    <col min="8966" max="8966" width="11.5703125" style="1" customWidth="1"/>
    <col min="8967" max="8967" width="15.42578125" style="1" customWidth="1"/>
    <col min="8968" max="9215" width="9.140625" style="1"/>
    <col min="9216" max="9216" width="2.5703125" style="1" customWidth="1"/>
    <col min="9217" max="9217" width="26.42578125" style="1" customWidth="1"/>
    <col min="9218" max="9218" width="19.7109375" style="1" customWidth="1"/>
    <col min="9219" max="9219" width="19.28515625" style="1" customWidth="1"/>
    <col min="9220" max="9220" width="19.7109375" style="1" customWidth="1"/>
    <col min="9221" max="9221" width="20" style="1" customWidth="1"/>
    <col min="9222" max="9222" width="11.5703125" style="1" customWidth="1"/>
    <col min="9223" max="9223" width="15.42578125" style="1" customWidth="1"/>
    <col min="9224" max="9471" width="9.140625" style="1"/>
    <col min="9472" max="9472" width="2.5703125" style="1" customWidth="1"/>
    <col min="9473" max="9473" width="26.42578125" style="1" customWidth="1"/>
    <col min="9474" max="9474" width="19.7109375" style="1" customWidth="1"/>
    <col min="9475" max="9475" width="19.28515625" style="1" customWidth="1"/>
    <col min="9476" max="9476" width="19.7109375" style="1" customWidth="1"/>
    <col min="9477" max="9477" width="20" style="1" customWidth="1"/>
    <col min="9478" max="9478" width="11.5703125" style="1" customWidth="1"/>
    <col min="9479" max="9479" width="15.42578125" style="1" customWidth="1"/>
    <col min="9480" max="9727" width="9.140625" style="1"/>
    <col min="9728" max="9728" width="2.5703125" style="1" customWidth="1"/>
    <col min="9729" max="9729" width="26.42578125" style="1" customWidth="1"/>
    <col min="9730" max="9730" width="19.7109375" style="1" customWidth="1"/>
    <col min="9731" max="9731" width="19.28515625" style="1" customWidth="1"/>
    <col min="9732" max="9732" width="19.7109375" style="1" customWidth="1"/>
    <col min="9733" max="9733" width="20" style="1" customWidth="1"/>
    <col min="9734" max="9734" width="11.5703125" style="1" customWidth="1"/>
    <col min="9735" max="9735" width="15.42578125" style="1" customWidth="1"/>
    <col min="9736" max="9983" width="9.140625" style="1"/>
    <col min="9984" max="9984" width="2.5703125" style="1" customWidth="1"/>
    <col min="9985" max="9985" width="26.42578125" style="1" customWidth="1"/>
    <col min="9986" max="9986" width="19.7109375" style="1" customWidth="1"/>
    <col min="9987" max="9987" width="19.28515625" style="1" customWidth="1"/>
    <col min="9988" max="9988" width="19.7109375" style="1" customWidth="1"/>
    <col min="9989" max="9989" width="20" style="1" customWidth="1"/>
    <col min="9990" max="9990" width="11.5703125" style="1" customWidth="1"/>
    <col min="9991" max="9991" width="15.42578125" style="1" customWidth="1"/>
    <col min="9992" max="10239" width="9.140625" style="1"/>
    <col min="10240" max="10240" width="2.5703125" style="1" customWidth="1"/>
    <col min="10241" max="10241" width="26.42578125" style="1" customWidth="1"/>
    <col min="10242" max="10242" width="19.7109375" style="1" customWidth="1"/>
    <col min="10243" max="10243" width="19.28515625" style="1" customWidth="1"/>
    <col min="10244" max="10244" width="19.7109375" style="1" customWidth="1"/>
    <col min="10245" max="10245" width="20" style="1" customWidth="1"/>
    <col min="10246" max="10246" width="11.5703125" style="1" customWidth="1"/>
    <col min="10247" max="10247" width="15.42578125" style="1" customWidth="1"/>
    <col min="10248" max="10495" width="9.140625" style="1"/>
    <col min="10496" max="10496" width="2.5703125" style="1" customWidth="1"/>
    <col min="10497" max="10497" width="26.42578125" style="1" customWidth="1"/>
    <col min="10498" max="10498" width="19.7109375" style="1" customWidth="1"/>
    <col min="10499" max="10499" width="19.28515625" style="1" customWidth="1"/>
    <col min="10500" max="10500" width="19.7109375" style="1" customWidth="1"/>
    <col min="10501" max="10501" width="20" style="1" customWidth="1"/>
    <col min="10502" max="10502" width="11.5703125" style="1" customWidth="1"/>
    <col min="10503" max="10503" width="15.42578125" style="1" customWidth="1"/>
    <col min="10504" max="10751" width="9.140625" style="1"/>
    <col min="10752" max="10752" width="2.5703125" style="1" customWidth="1"/>
    <col min="10753" max="10753" width="26.42578125" style="1" customWidth="1"/>
    <col min="10754" max="10754" width="19.7109375" style="1" customWidth="1"/>
    <col min="10755" max="10755" width="19.28515625" style="1" customWidth="1"/>
    <col min="10756" max="10756" width="19.7109375" style="1" customWidth="1"/>
    <col min="10757" max="10757" width="20" style="1" customWidth="1"/>
    <col min="10758" max="10758" width="11.5703125" style="1" customWidth="1"/>
    <col min="10759" max="10759" width="15.42578125" style="1" customWidth="1"/>
    <col min="10760" max="11007" width="9.140625" style="1"/>
    <col min="11008" max="11008" width="2.5703125" style="1" customWidth="1"/>
    <col min="11009" max="11009" width="26.42578125" style="1" customWidth="1"/>
    <col min="11010" max="11010" width="19.7109375" style="1" customWidth="1"/>
    <col min="11011" max="11011" width="19.28515625" style="1" customWidth="1"/>
    <col min="11012" max="11012" width="19.7109375" style="1" customWidth="1"/>
    <col min="11013" max="11013" width="20" style="1" customWidth="1"/>
    <col min="11014" max="11014" width="11.5703125" style="1" customWidth="1"/>
    <col min="11015" max="11015" width="15.42578125" style="1" customWidth="1"/>
    <col min="11016" max="11263" width="9.140625" style="1"/>
    <col min="11264" max="11264" width="2.5703125" style="1" customWidth="1"/>
    <col min="11265" max="11265" width="26.42578125" style="1" customWidth="1"/>
    <col min="11266" max="11266" width="19.7109375" style="1" customWidth="1"/>
    <col min="11267" max="11267" width="19.28515625" style="1" customWidth="1"/>
    <col min="11268" max="11268" width="19.7109375" style="1" customWidth="1"/>
    <col min="11269" max="11269" width="20" style="1" customWidth="1"/>
    <col min="11270" max="11270" width="11.5703125" style="1" customWidth="1"/>
    <col min="11271" max="11271" width="15.42578125" style="1" customWidth="1"/>
    <col min="11272" max="11519" width="9.140625" style="1"/>
    <col min="11520" max="11520" width="2.5703125" style="1" customWidth="1"/>
    <col min="11521" max="11521" width="26.42578125" style="1" customWidth="1"/>
    <col min="11522" max="11522" width="19.7109375" style="1" customWidth="1"/>
    <col min="11523" max="11523" width="19.28515625" style="1" customWidth="1"/>
    <col min="11524" max="11524" width="19.7109375" style="1" customWidth="1"/>
    <col min="11525" max="11525" width="20" style="1" customWidth="1"/>
    <col min="11526" max="11526" width="11.5703125" style="1" customWidth="1"/>
    <col min="11527" max="11527" width="15.42578125" style="1" customWidth="1"/>
    <col min="11528" max="11775" width="9.140625" style="1"/>
    <col min="11776" max="11776" width="2.5703125" style="1" customWidth="1"/>
    <col min="11777" max="11777" width="26.42578125" style="1" customWidth="1"/>
    <col min="11778" max="11778" width="19.7109375" style="1" customWidth="1"/>
    <col min="11779" max="11779" width="19.28515625" style="1" customWidth="1"/>
    <col min="11780" max="11780" width="19.7109375" style="1" customWidth="1"/>
    <col min="11781" max="11781" width="20" style="1" customWidth="1"/>
    <col min="11782" max="11782" width="11.5703125" style="1" customWidth="1"/>
    <col min="11783" max="11783" width="15.42578125" style="1" customWidth="1"/>
    <col min="11784" max="12031" width="9.140625" style="1"/>
    <col min="12032" max="12032" width="2.5703125" style="1" customWidth="1"/>
    <col min="12033" max="12033" width="26.42578125" style="1" customWidth="1"/>
    <col min="12034" max="12034" width="19.7109375" style="1" customWidth="1"/>
    <col min="12035" max="12035" width="19.28515625" style="1" customWidth="1"/>
    <col min="12036" max="12036" width="19.7109375" style="1" customWidth="1"/>
    <col min="12037" max="12037" width="20" style="1" customWidth="1"/>
    <col min="12038" max="12038" width="11.5703125" style="1" customWidth="1"/>
    <col min="12039" max="12039" width="15.42578125" style="1" customWidth="1"/>
    <col min="12040" max="12287" width="9.140625" style="1"/>
    <col min="12288" max="12288" width="2.5703125" style="1" customWidth="1"/>
    <col min="12289" max="12289" width="26.42578125" style="1" customWidth="1"/>
    <col min="12290" max="12290" width="19.7109375" style="1" customWidth="1"/>
    <col min="12291" max="12291" width="19.28515625" style="1" customWidth="1"/>
    <col min="12292" max="12292" width="19.7109375" style="1" customWidth="1"/>
    <col min="12293" max="12293" width="20" style="1" customWidth="1"/>
    <col min="12294" max="12294" width="11.5703125" style="1" customWidth="1"/>
    <col min="12295" max="12295" width="15.42578125" style="1" customWidth="1"/>
    <col min="12296" max="12543" width="9.140625" style="1"/>
    <col min="12544" max="12544" width="2.5703125" style="1" customWidth="1"/>
    <col min="12545" max="12545" width="26.42578125" style="1" customWidth="1"/>
    <col min="12546" max="12546" width="19.7109375" style="1" customWidth="1"/>
    <col min="12547" max="12547" width="19.28515625" style="1" customWidth="1"/>
    <col min="12548" max="12548" width="19.7109375" style="1" customWidth="1"/>
    <col min="12549" max="12549" width="20" style="1" customWidth="1"/>
    <col min="12550" max="12550" width="11.5703125" style="1" customWidth="1"/>
    <col min="12551" max="12551" width="15.42578125" style="1" customWidth="1"/>
    <col min="12552" max="12799" width="9.140625" style="1"/>
    <col min="12800" max="12800" width="2.5703125" style="1" customWidth="1"/>
    <col min="12801" max="12801" width="26.42578125" style="1" customWidth="1"/>
    <col min="12802" max="12802" width="19.7109375" style="1" customWidth="1"/>
    <col min="12803" max="12803" width="19.28515625" style="1" customWidth="1"/>
    <col min="12804" max="12804" width="19.7109375" style="1" customWidth="1"/>
    <col min="12805" max="12805" width="20" style="1" customWidth="1"/>
    <col min="12806" max="12806" width="11.5703125" style="1" customWidth="1"/>
    <col min="12807" max="12807" width="15.42578125" style="1" customWidth="1"/>
    <col min="12808" max="13055" width="9.140625" style="1"/>
    <col min="13056" max="13056" width="2.5703125" style="1" customWidth="1"/>
    <col min="13057" max="13057" width="26.42578125" style="1" customWidth="1"/>
    <col min="13058" max="13058" width="19.7109375" style="1" customWidth="1"/>
    <col min="13059" max="13059" width="19.28515625" style="1" customWidth="1"/>
    <col min="13060" max="13060" width="19.7109375" style="1" customWidth="1"/>
    <col min="13061" max="13061" width="20" style="1" customWidth="1"/>
    <col min="13062" max="13062" width="11.5703125" style="1" customWidth="1"/>
    <col min="13063" max="13063" width="15.42578125" style="1" customWidth="1"/>
    <col min="13064" max="13311" width="9.140625" style="1"/>
    <col min="13312" max="13312" width="2.5703125" style="1" customWidth="1"/>
    <col min="13313" max="13313" width="26.42578125" style="1" customWidth="1"/>
    <col min="13314" max="13314" width="19.7109375" style="1" customWidth="1"/>
    <col min="13315" max="13315" width="19.28515625" style="1" customWidth="1"/>
    <col min="13316" max="13316" width="19.7109375" style="1" customWidth="1"/>
    <col min="13317" max="13317" width="20" style="1" customWidth="1"/>
    <col min="13318" max="13318" width="11.5703125" style="1" customWidth="1"/>
    <col min="13319" max="13319" width="15.42578125" style="1" customWidth="1"/>
    <col min="13320" max="13567" width="9.140625" style="1"/>
    <col min="13568" max="13568" width="2.5703125" style="1" customWidth="1"/>
    <col min="13569" max="13569" width="26.42578125" style="1" customWidth="1"/>
    <col min="13570" max="13570" width="19.7109375" style="1" customWidth="1"/>
    <col min="13571" max="13571" width="19.28515625" style="1" customWidth="1"/>
    <col min="13572" max="13572" width="19.7109375" style="1" customWidth="1"/>
    <col min="13573" max="13573" width="20" style="1" customWidth="1"/>
    <col min="13574" max="13574" width="11.5703125" style="1" customWidth="1"/>
    <col min="13575" max="13575" width="15.42578125" style="1" customWidth="1"/>
    <col min="13576" max="13823" width="9.140625" style="1"/>
    <col min="13824" max="13824" width="2.5703125" style="1" customWidth="1"/>
    <col min="13825" max="13825" width="26.42578125" style="1" customWidth="1"/>
    <col min="13826" max="13826" width="19.7109375" style="1" customWidth="1"/>
    <col min="13827" max="13827" width="19.28515625" style="1" customWidth="1"/>
    <col min="13828" max="13828" width="19.7109375" style="1" customWidth="1"/>
    <col min="13829" max="13829" width="20" style="1" customWidth="1"/>
    <col min="13830" max="13830" width="11.5703125" style="1" customWidth="1"/>
    <col min="13831" max="13831" width="15.42578125" style="1" customWidth="1"/>
    <col min="13832" max="14079" width="9.140625" style="1"/>
    <col min="14080" max="14080" width="2.5703125" style="1" customWidth="1"/>
    <col min="14081" max="14081" width="26.42578125" style="1" customWidth="1"/>
    <col min="14082" max="14082" width="19.7109375" style="1" customWidth="1"/>
    <col min="14083" max="14083" width="19.28515625" style="1" customWidth="1"/>
    <col min="14084" max="14084" width="19.7109375" style="1" customWidth="1"/>
    <col min="14085" max="14085" width="20" style="1" customWidth="1"/>
    <col min="14086" max="14086" width="11.5703125" style="1" customWidth="1"/>
    <col min="14087" max="14087" width="15.42578125" style="1" customWidth="1"/>
    <col min="14088" max="14335" width="9.140625" style="1"/>
    <col min="14336" max="14336" width="2.5703125" style="1" customWidth="1"/>
    <col min="14337" max="14337" width="26.42578125" style="1" customWidth="1"/>
    <col min="14338" max="14338" width="19.7109375" style="1" customWidth="1"/>
    <col min="14339" max="14339" width="19.28515625" style="1" customWidth="1"/>
    <col min="14340" max="14340" width="19.7109375" style="1" customWidth="1"/>
    <col min="14341" max="14341" width="20" style="1" customWidth="1"/>
    <col min="14342" max="14342" width="11.5703125" style="1" customWidth="1"/>
    <col min="14343" max="14343" width="15.42578125" style="1" customWidth="1"/>
    <col min="14344" max="14591" width="9.140625" style="1"/>
    <col min="14592" max="14592" width="2.5703125" style="1" customWidth="1"/>
    <col min="14593" max="14593" width="26.42578125" style="1" customWidth="1"/>
    <col min="14594" max="14594" width="19.7109375" style="1" customWidth="1"/>
    <col min="14595" max="14595" width="19.28515625" style="1" customWidth="1"/>
    <col min="14596" max="14596" width="19.7109375" style="1" customWidth="1"/>
    <col min="14597" max="14597" width="20" style="1" customWidth="1"/>
    <col min="14598" max="14598" width="11.5703125" style="1" customWidth="1"/>
    <col min="14599" max="14599" width="15.42578125" style="1" customWidth="1"/>
    <col min="14600" max="14847" width="9.140625" style="1"/>
    <col min="14848" max="14848" width="2.5703125" style="1" customWidth="1"/>
    <col min="14849" max="14849" width="26.42578125" style="1" customWidth="1"/>
    <col min="14850" max="14850" width="19.7109375" style="1" customWidth="1"/>
    <col min="14851" max="14851" width="19.28515625" style="1" customWidth="1"/>
    <col min="14852" max="14852" width="19.7109375" style="1" customWidth="1"/>
    <col min="14853" max="14853" width="20" style="1" customWidth="1"/>
    <col min="14854" max="14854" width="11.5703125" style="1" customWidth="1"/>
    <col min="14855" max="14855" width="15.42578125" style="1" customWidth="1"/>
    <col min="14856" max="15103" width="9.140625" style="1"/>
    <col min="15104" max="15104" width="2.5703125" style="1" customWidth="1"/>
    <col min="15105" max="15105" width="26.42578125" style="1" customWidth="1"/>
    <col min="15106" max="15106" width="19.7109375" style="1" customWidth="1"/>
    <col min="15107" max="15107" width="19.28515625" style="1" customWidth="1"/>
    <col min="15108" max="15108" width="19.7109375" style="1" customWidth="1"/>
    <col min="15109" max="15109" width="20" style="1" customWidth="1"/>
    <col min="15110" max="15110" width="11.5703125" style="1" customWidth="1"/>
    <col min="15111" max="15111" width="15.42578125" style="1" customWidth="1"/>
    <col min="15112" max="15359" width="9.140625" style="1"/>
    <col min="15360" max="15360" width="2.5703125" style="1" customWidth="1"/>
    <col min="15361" max="15361" width="26.42578125" style="1" customWidth="1"/>
    <col min="15362" max="15362" width="19.7109375" style="1" customWidth="1"/>
    <col min="15363" max="15363" width="19.28515625" style="1" customWidth="1"/>
    <col min="15364" max="15364" width="19.7109375" style="1" customWidth="1"/>
    <col min="15365" max="15365" width="20" style="1" customWidth="1"/>
    <col min="15366" max="15366" width="11.5703125" style="1" customWidth="1"/>
    <col min="15367" max="15367" width="15.42578125" style="1" customWidth="1"/>
    <col min="15368" max="15615" width="9.140625" style="1"/>
    <col min="15616" max="15616" width="2.5703125" style="1" customWidth="1"/>
    <col min="15617" max="15617" width="26.42578125" style="1" customWidth="1"/>
    <col min="15618" max="15618" width="19.7109375" style="1" customWidth="1"/>
    <col min="15619" max="15619" width="19.28515625" style="1" customWidth="1"/>
    <col min="15620" max="15620" width="19.7109375" style="1" customWidth="1"/>
    <col min="15621" max="15621" width="20" style="1" customWidth="1"/>
    <col min="15622" max="15622" width="11.5703125" style="1" customWidth="1"/>
    <col min="15623" max="15623" width="15.42578125" style="1" customWidth="1"/>
    <col min="15624" max="15871" width="9.140625" style="1"/>
    <col min="15872" max="15872" width="2.5703125" style="1" customWidth="1"/>
    <col min="15873" max="15873" width="26.42578125" style="1" customWidth="1"/>
    <col min="15874" max="15874" width="19.7109375" style="1" customWidth="1"/>
    <col min="15875" max="15875" width="19.28515625" style="1" customWidth="1"/>
    <col min="15876" max="15876" width="19.7109375" style="1" customWidth="1"/>
    <col min="15877" max="15877" width="20" style="1" customWidth="1"/>
    <col min="15878" max="15878" width="11.5703125" style="1" customWidth="1"/>
    <col min="15879" max="15879" width="15.42578125" style="1" customWidth="1"/>
    <col min="15880" max="16127" width="9.140625" style="1"/>
    <col min="16128" max="16128" width="2.5703125" style="1" customWidth="1"/>
    <col min="16129" max="16129" width="26.42578125" style="1" customWidth="1"/>
    <col min="16130" max="16130" width="19.7109375" style="1" customWidth="1"/>
    <col min="16131" max="16131" width="19.28515625" style="1" customWidth="1"/>
    <col min="16132" max="16132" width="19.7109375" style="1" customWidth="1"/>
    <col min="16133" max="16133" width="20" style="1" customWidth="1"/>
    <col min="16134" max="16134" width="11.5703125" style="1" customWidth="1"/>
    <col min="16135" max="16135" width="15.42578125" style="1" customWidth="1"/>
    <col min="16136" max="16384" width="9.140625" style="1"/>
  </cols>
  <sheetData>
    <row r="1" spans="1:6" ht="15.75" x14ac:dyDescent="0.25">
      <c r="A1" s="961" t="s">
        <v>597</v>
      </c>
      <c r="B1" s="961"/>
      <c r="C1" s="961"/>
      <c r="D1" s="961"/>
      <c r="E1" s="961"/>
    </row>
    <row r="2" spans="1:6" ht="18" customHeight="1" x14ac:dyDescent="0.25">
      <c r="A2" s="431" t="s">
        <v>0</v>
      </c>
      <c r="B2" s="431"/>
      <c r="C2" s="431"/>
      <c r="D2" s="431"/>
      <c r="E2" s="431"/>
      <c r="F2" s="428"/>
    </row>
    <row r="3" spans="1:6" ht="18" customHeight="1" x14ac:dyDescent="0.25">
      <c r="A3" s="455" t="s">
        <v>1</v>
      </c>
      <c r="B3" s="455"/>
      <c r="C3" s="455"/>
      <c r="D3" s="455"/>
      <c r="E3" s="455"/>
      <c r="F3" s="2"/>
    </row>
    <row r="4" spans="1:6" ht="15.75" thickBot="1" x14ac:dyDescent="0.3"/>
    <row r="5" spans="1:6" ht="26.25" thickBot="1" x14ac:dyDescent="0.3">
      <c r="A5" s="3" t="s">
        <v>2</v>
      </c>
      <c r="B5" s="456" t="s">
        <v>3</v>
      </c>
      <c r="C5" s="457"/>
      <c r="D5" s="457"/>
      <c r="E5" s="458"/>
    </row>
    <row r="6" spans="1:6" ht="15.75" thickBot="1" x14ac:dyDescent="0.3">
      <c r="A6" s="3" t="s">
        <v>4</v>
      </c>
      <c r="B6" s="459" t="s">
        <v>5</v>
      </c>
      <c r="C6" s="460"/>
      <c r="D6" s="460"/>
      <c r="E6" s="461"/>
    </row>
    <row r="7" spans="1:6" ht="15.75" thickBot="1" x14ac:dyDescent="0.3">
      <c r="A7" s="3" t="s">
        <v>6</v>
      </c>
      <c r="B7" s="462" t="s">
        <v>7</v>
      </c>
      <c r="C7" s="463"/>
      <c r="D7" s="463"/>
      <c r="E7" s="464"/>
    </row>
    <row r="8" spans="1:6" ht="15.75" thickBot="1" x14ac:dyDescent="0.3">
      <c r="A8" s="465" t="s">
        <v>8</v>
      </c>
      <c r="B8" s="466"/>
      <c r="C8" s="466"/>
      <c r="D8" s="466"/>
      <c r="E8" s="467"/>
    </row>
    <row r="9" spans="1:6" ht="15.75" customHeight="1" x14ac:dyDescent="0.25">
      <c r="A9" s="432" t="s">
        <v>9</v>
      </c>
      <c r="B9" s="433"/>
      <c r="C9" s="433"/>
      <c r="D9" s="433"/>
      <c r="E9" s="434"/>
    </row>
    <row r="10" spans="1:6" ht="36.75" customHeight="1" x14ac:dyDescent="0.25">
      <c r="A10" s="435"/>
      <c r="B10" s="436"/>
      <c r="C10" s="436"/>
      <c r="D10" s="436"/>
      <c r="E10" s="437"/>
    </row>
    <row r="11" spans="1:6" ht="15.75" thickBot="1" x14ac:dyDescent="0.3">
      <c r="A11" s="438"/>
      <c r="B11" s="439"/>
      <c r="C11" s="439"/>
      <c r="D11" s="439"/>
      <c r="E11" s="440"/>
    </row>
    <row r="12" spans="1:6" ht="96" customHeight="1" thickBot="1" x14ac:dyDescent="0.3">
      <c r="A12" s="4" t="s">
        <v>10</v>
      </c>
      <c r="B12" s="441" t="s">
        <v>11</v>
      </c>
      <c r="C12" s="442"/>
      <c r="D12" s="442"/>
      <c r="E12" s="443"/>
    </row>
    <row r="13" spans="1:6" ht="23.25" customHeight="1" x14ac:dyDescent="0.25">
      <c r="A13" s="444" t="s">
        <v>12</v>
      </c>
      <c r="B13" s="5">
        <v>2019</v>
      </c>
      <c r="C13" s="5">
        <v>2020</v>
      </c>
      <c r="D13" s="5">
        <v>2021</v>
      </c>
      <c r="E13" s="5">
        <v>2022</v>
      </c>
    </row>
    <row r="14" spans="1:6" ht="15.75" thickBot="1" x14ac:dyDescent="0.3">
      <c r="A14" s="445"/>
      <c r="B14" s="6" t="s">
        <v>13</v>
      </c>
      <c r="C14" s="6" t="s">
        <v>14</v>
      </c>
      <c r="D14" s="6" t="s">
        <v>14</v>
      </c>
      <c r="E14" s="6" t="s">
        <v>14</v>
      </c>
    </row>
    <row r="15" spans="1:6" ht="34.5" thickBot="1" x14ac:dyDescent="0.3">
      <c r="A15" s="7" t="s">
        <v>15</v>
      </c>
      <c r="B15" s="8">
        <v>1</v>
      </c>
      <c r="C15" s="8">
        <v>1</v>
      </c>
      <c r="D15" s="8">
        <v>1</v>
      </c>
      <c r="E15" s="8">
        <v>1</v>
      </c>
    </row>
    <row r="16" spans="1:6" ht="45.75" customHeight="1" thickBot="1" x14ac:dyDescent="0.3">
      <c r="A16" s="7" t="s">
        <v>16</v>
      </c>
      <c r="B16" s="8">
        <v>0.2</v>
      </c>
      <c r="C16" s="8">
        <v>0.25</v>
      </c>
      <c r="D16" s="8">
        <v>0.3</v>
      </c>
      <c r="E16" s="8">
        <v>0.35</v>
      </c>
    </row>
    <row r="17" spans="1:5" ht="45.75" customHeight="1" thickBot="1" x14ac:dyDescent="0.3">
      <c r="A17" s="9" t="s">
        <v>17</v>
      </c>
      <c r="B17" s="10" t="s">
        <v>18</v>
      </c>
      <c r="C17" s="10" t="s">
        <v>19</v>
      </c>
      <c r="D17" s="10" t="s">
        <v>19</v>
      </c>
      <c r="E17" s="10" t="s">
        <v>19</v>
      </c>
    </row>
    <row r="18" spans="1:5" ht="45.75" customHeight="1" thickBot="1" x14ac:dyDescent="0.3">
      <c r="A18" s="9" t="s">
        <v>20</v>
      </c>
      <c r="B18" s="11">
        <v>12</v>
      </c>
      <c r="C18" s="11">
        <v>12</v>
      </c>
      <c r="D18" s="11">
        <v>12</v>
      </c>
      <c r="E18" s="11">
        <v>12</v>
      </c>
    </row>
    <row r="19" spans="1:5" ht="53.25" customHeight="1" thickBot="1" x14ac:dyDescent="0.3">
      <c r="A19" s="12" t="s">
        <v>21</v>
      </c>
      <c r="B19" s="446" t="s">
        <v>22</v>
      </c>
      <c r="C19" s="447"/>
      <c r="D19" s="447"/>
      <c r="E19" s="448"/>
    </row>
    <row r="20" spans="1:5" ht="53.25" customHeight="1" thickBot="1" x14ac:dyDescent="0.3">
      <c r="A20" s="449" t="s">
        <v>23</v>
      </c>
      <c r="B20" s="450"/>
      <c r="C20" s="450"/>
      <c r="D20" s="450"/>
      <c r="E20" s="451"/>
    </row>
    <row r="21" spans="1:5" ht="23.25" customHeight="1" thickBot="1" x14ac:dyDescent="0.3">
      <c r="A21" s="13" t="s">
        <v>24</v>
      </c>
      <c r="B21" s="14">
        <v>0.8</v>
      </c>
      <c r="C21" s="8">
        <v>0.85</v>
      </c>
      <c r="D21" s="8">
        <v>0.9</v>
      </c>
      <c r="E21" s="8">
        <v>0.95</v>
      </c>
    </row>
    <row r="22" spans="1:5" ht="22.5" customHeight="1" thickBot="1" x14ac:dyDescent="0.3">
      <c r="A22" s="7" t="s">
        <v>25</v>
      </c>
      <c r="B22" s="15">
        <v>0.82</v>
      </c>
      <c r="C22" s="16">
        <v>0.87</v>
      </c>
      <c r="D22" s="16">
        <v>0.92</v>
      </c>
      <c r="E22" s="16">
        <v>0.95</v>
      </c>
    </row>
    <row r="23" spans="1:5" ht="22.5" customHeight="1" thickBot="1" x14ac:dyDescent="0.3">
      <c r="A23" s="452" t="s">
        <v>26</v>
      </c>
      <c r="B23" s="453"/>
      <c r="C23" s="453"/>
      <c r="D23" s="453"/>
      <c r="E23" s="454"/>
    </row>
    <row r="24" spans="1:5" ht="15.75" thickBot="1" x14ac:dyDescent="0.3">
      <c r="A24" s="474" t="s">
        <v>27</v>
      </c>
      <c r="B24" s="475"/>
      <c r="C24" s="475"/>
      <c r="D24" s="475"/>
      <c r="E24" s="476"/>
    </row>
    <row r="25" spans="1:5" ht="21.75" customHeight="1" thickBot="1" x14ac:dyDescent="0.3">
      <c r="A25" s="17" t="s">
        <v>28</v>
      </c>
      <c r="B25" s="449" t="s">
        <v>29</v>
      </c>
      <c r="C25" s="450"/>
      <c r="D25" s="450"/>
      <c r="E25" s="451"/>
    </row>
    <row r="26" spans="1:5" ht="33.75" customHeight="1" thickBot="1" x14ac:dyDescent="0.3">
      <c r="A26" s="7" t="s">
        <v>30</v>
      </c>
      <c r="B26" s="477" t="s">
        <v>31</v>
      </c>
      <c r="C26" s="478"/>
      <c r="D26" s="478"/>
      <c r="E26" s="479"/>
    </row>
    <row r="27" spans="1:5" ht="15.75" thickBot="1" x14ac:dyDescent="0.3">
      <c r="A27" s="7" t="s">
        <v>32</v>
      </c>
      <c r="B27" s="468" t="s">
        <v>33</v>
      </c>
      <c r="C27" s="469"/>
      <c r="D27" s="469"/>
      <c r="E27" s="470"/>
    </row>
    <row r="28" spans="1:5" x14ac:dyDescent="0.25">
      <c r="A28" s="444"/>
      <c r="B28" s="5">
        <v>2019</v>
      </c>
      <c r="C28" s="5">
        <v>2020</v>
      </c>
      <c r="D28" s="5">
        <v>2021</v>
      </c>
      <c r="E28" s="5">
        <v>2022</v>
      </c>
    </row>
    <row r="29" spans="1:5" ht="29.25" customHeight="1" thickBot="1" x14ac:dyDescent="0.3">
      <c r="A29" s="445"/>
      <c r="B29" s="18" t="s">
        <v>13</v>
      </c>
      <c r="C29" s="18" t="s">
        <v>14</v>
      </c>
      <c r="D29" s="18" t="s">
        <v>14</v>
      </c>
      <c r="E29" s="18" t="s">
        <v>14</v>
      </c>
    </row>
    <row r="30" spans="1:5" ht="15.75" thickBot="1" x14ac:dyDescent="0.3">
      <c r="A30" s="7" t="s">
        <v>34</v>
      </c>
      <c r="B30" s="19">
        <v>1220</v>
      </c>
      <c r="C30" s="19">
        <v>1220</v>
      </c>
      <c r="D30" s="19">
        <v>1340</v>
      </c>
      <c r="E30" s="19">
        <v>1460</v>
      </c>
    </row>
    <row r="31" spans="1:5" ht="12.75" customHeight="1" thickBot="1" x14ac:dyDescent="0.3">
      <c r="A31" s="7" t="s">
        <v>35</v>
      </c>
      <c r="B31" s="19">
        <f>B60</f>
        <v>284044</v>
      </c>
      <c r="C31" s="19">
        <f>C60</f>
        <v>278360</v>
      </c>
      <c r="D31" s="19">
        <f>D60</f>
        <v>278360</v>
      </c>
      <c r="E31" s="19">
        <f>E60</f>
        <v>279360</v>
      </c>
    </row>
    <row r="32" spans="1:5" ht="15.75" customHeight="1" thickBot="1" x14ac:dyDescent="0.3">
      <c r="A32" s="7" t="s">
        <v>36</v>
      </c>
      <c r="B32" s="19">
        <f>B31/B30</f>
        <v>232.82295081967214</v>
      </c>
      <c r="C32" s="19">
        <f>C31/C30</f>
        <v>228.1639344262295</v>
      </c>
      <c r="D32" s="19">
        <f>D31/D30</f>
        <v>207.73134328358208</v>
      </c>
      <c r="E32" s="19">
        <f>E31/E30</f>
        <v>191.34246575342465</v>
      </c>
    </row>
    <row r="33" spans="1:6" ht="15.75" thickBot="1" x14ac:dyDescent="0.3">
      <c r="A33" s="7" t="s">
        <v>37</v>
      </c>
      <c r="B33" s="20" t="s">
        <v>38</v>
      </c>
      <c r="C33" s="21">
        <f>C30/B30-1</f>
        <v>0</v>
      </c>
      <c r="D33" s="21">
        <f t="shared" ref="D33:E35" si="0">D30/C30-1</f>
        <v>9.8360655737705027E-2</v>
      </c>
      <c r="E33" s="21">
        <f t="shared" si="0"/>
        <v>8.9552238805970186E-2</v>
      </c>
    </row>
    <row r="34" spans="1:6" ht="15.75" thickBot="1" x14ac:dyDescent="0.3">
      <c r="A34" s="7" t="s">
        <v>39</v>
      </c>
      <c r="B34" s="20" t="s">
        <v>38</v>
      </c>
      <c r="C34" s="21">
        <f>C31/B31-1</f>
        <v>-2.001098421371339E-2</v>
      </c>
      <c r="D34" s="21">
        <f t="shared" si="0"/>
        <v>0</v>
      </c>
      <c r="E34" s="21">
        <f t="shared" si="0"/>
        <v>3.5924701824974203E-3</v>
      </c>
    </row>
    <row r="35" spans="1:6" ht="15.75" thickBot="1" x14ac:dyDescent="0.3">
      <c r="A35" s="7" t="s">
        <v>40</v>
      </c>
      <c r="B35" s="20" t="s">
        <v>38</v>
      </c>
      <c r="C35" s="21">
        <f>C32/B32-1</f>
        <v>-2.0010984213713501E-2</v>
      </c>
      <c r="D35" s="21">
        <f t="shared" si="0"/>
        <v>-8.9552238805970186E-2</v>
      </c>
      <c r="E35" s="21">
        <f t="shared" si="0"/>
        <v>-7.8894582161269433E-2</v>
      </c>
    </row>
    <row r="36" spans="1:6" ht="15.75" customHeight="1" thickBot="1" x14ac:dyDescent="0.3">
      <c r="A36" s="471" t="s">
        <v>41</v>
      </c>
      <c r="B36" s="472"/>
      <c r="C36" s="472"/>
      <c r="D36" s="472"/>
      <c r="E36" s="473"/>
      <c r="F36" s="22"/>
    </row>
    <row r="37" spans="1:6" x14ac:dyDescent="0.25">
      <c r="A37" s="444"/>
      <c r="B37" s="5">
        <v>2019</v>
      </c>
      <c r="C37" s="5">
        <v>2020</v>
      </c>
      <c r="D37" s="5">
        <v>2021</v>
      </c>
      <c r="E37" s="5">
        <v>2022</v>
      </c>
      <c r="F37" s="23"/>
    </row>
    <row r="38" spans="1:6" ht="15.75" thickBot="1" x14ac:dyDescent="0.3">
      <c r="A38" s="445"/>
      <c r="B38" s="18" t="s">
        <v>13</v>
      </c>
      <c r="C38" s="18" t="s">
        <v>14</v>
      </c>
      <c r="D38" s="18" t="s">
        <v>14</v>
      </c>
      <c r="E38" s="18" t="s">
        <v>14</v>
      </c>
      <c r="F38" s="23"/>
    </row>
    <row r="39" spans="1:6" ht="15.75" customHeight="1" thickBot="1" x14ac:dyDescent="0.3">
      <c r="A39" s="24" t="s">
        <v>42</v>
      </c>
      <c r="B39" s="25">
        <v>194300</v>
      </c>
      <c r="C39" s="25">
        <v>159936</v>
      </c>
      <c r="D39" s="25">
        <v>159936</v>
      </c>
      <c r="E39" s="25">
        <v>159936</v>
      </c>
      <c r="F39" s="26"/>
    </row>
    <row r="40" spans="1:6" ht="12.75" customHeight="1" thickBot="1" x14ac:dyDescent="0.3">
      <c r="A40" s="27" t="s">
        <v>43</v>
      </c>
      <c r="B40" s="28">
        <v>194300</v>
      </c>
      <c r="C40" s="29">
        <v>159936</v>
      </c>
      <c r="D40" s="29">
        <v>159936</v>
      </c>
      <c r="E40" s="29">
        <v>159936</v>
      </c>
    </row>
    <row r="41" spans="1:6" ht="15.75" customHeight="1" thickBot="1" x14ac:dyDescent="0.3">
      <c r="A41" s="27" t="s">
        <v>44</v>
      </c>
      <c r="B41" s="28"/>
      <c r="C41" s="28"/>
      <c r="D41" s="28"/>
      <c r="E41" s="28"/>
    </row>
    <row r="42" spans="1:6" ht="24.75" thickBot="1" x14ac:dyDescent="0.3">
      <c r="A42" s="24" t="s">
        <v>45</v>
      </c>
      <c r="B42" s="30">
        <v>33700</v>
      </c>
      <c r="C42" s="30">
        <v>32064</v>
      </c>
      <c r="D42" s="30">
        <v>32064</v>
      </c>
      <c r="E42" s="30">
        <v>32064</v>
      </c>
      <c r="F42" s="22"/>
    </row>
    <row r="43" spans="1:6" ht="15.75" thickBot="1" x14ac:dyDescent="0.3">
      <c r="A43" s="27" t="s">
        <v>43</v>
      </c>
      <c r="B43" s="29">
        <v>33700</v>
      </c>
      <c r="C43" s="29">
        <v>32064</v>
      </c>
      <c r="D43" s="29">
        <v>32064</v>
      </c>
      <c r="E43" s="29">
        <v>32064</v>
      </c>
    </row>
    <row r="44" spans="1:6" ht="15.75" thickBot="1" x14ac:dyDescent="0.3">
      <c r="A44" s="27" t="s">
        <v>44</v>
      </c>
      <c r="B44" s="29"/>
      <c r="C44" s="31"/>
      <c r="D44" s="31"/>
      <c r="E44" s="31"/>
    </row>
    <row r="45" spans="1:6" ht="15.75" thickBot="1" x14ac:dyDescent="0.3">
      <c r="A45" s="24" t="s">
        <v>46</v>
      </c>
      <c r="B45" s="31">
        <v>40684</v>
      </c>
      <c r="C45" s="31">
        <v>50000</v>
      </c>
      <c r="D45" s="31">
        <v>50000</v>
      </c>
      <c r="E45" s="31">
        <v>50000</v>
      </c>
    </row>
    <row r="46" spans="1:6" ht="15.75" thickBot="1" x14ac:dyDescent="0.3">
      <c r="A46" s="27" t="s">
        <v>43</v>
      </c>
      <c r="B46" s="31">
        <v>40684</v>
      </c>
      <c r="C46" s="31">
        <v>50000</v>
      </c>
      <c r="D46" s="31">
        <v>50000</v>
      </c>
      <c r="E46" s="31">
        <v>50000</v>
      </c>
    </row>
    <row r="47" spans="1:6" ht="15.75" thickBot="1" x14ac:dyDescent="0.3">
      <c r="A47" s="27" t="s">
        <v>44</v>
      </c>
      <c r="B47" s="29"/>
      <c r="C47" s="31"/>
      <c r="D47" s="31"/>
      <c r="E47" s="31"/>
    </row>
    <row r="48" spans="1:6" ht="15.75" thickBot="1" x14ac:dyDescent="0.3">
      <c r="A48" s="24" t="s">
        <v>47</v>
      </c>
      <c r="B48" s="29"/>
      <c r="C48" s="31"/>
      <c r="D48" s="31"/>
      <c r="E48" s="31"/>
    </row>
    <row r="49" spans="1:5" ht="15.75" thickBot="1" x14ac:dyDescent="0.3">
      <c r="A49" s="27" t="s">
        <v>43</v>
      </c>
      <c r="B49" s="29"/>
      <c r="C49" s="31"/>
      <c r="D49" s="31"/>
      <c r="E49" s="31"/>
    </row>
    <row r="50" spans="1:5" ht="15.75" thickBot="1" x14ac:dyDescent="0.3">
      <c r="A50" s="27" t="s">
        <v>44</v>
      </c>
      <c r="B50" s="29"/>
      <c r="C50" s="31"/>
      <c r="D50" s="31"/>
      <c r="E50" s="31"/>
    </row>
    <row r="51" spans="1:5" ht="15.75" thickBot="1" x14ac:dyDescent="0.3">
      <c r="A51" s="24" t="s">
        <v>48</v>
      </c>
      <c r="B51" s="29"/>
      <c r="C51" s="31"/>
      <c r="D51" s="31"/>
      <c r="E51" s="31"/>
    </row>
    <row r="52" spans="1:5" ht="15.75" thickBot="1" x14ac:dyDescent="0.3">
      <c r="A52" s="27" t="s">
        <v>43</v>
      </c>
      <c r="B52" s="29"/>
      <c r="C52" s="31"/>
      <c r="D52" s="31"/>
      <c r="E52" s="31"/>
    </row>
    <row r="53" spans="1:5" ht="15.75" thickBot="1" x14ac:dyDescent="0.3">
      <c r="A53" s="27" t="s">
        <v>44</v>
      </c>
      <c r="B53" s="29"/>
      <c r="C53" s="31"/>
      <c r="D53" s="31"/>
      <c r="E53" s="31"/>
    </row>
    <row r="54" spans="1:5" ht="15.75" thickBot="1" x14ac:dyDescent="0.3">
      <c r="A54" s="24" t="s">
        <v>49</v>
      </c>
      <c r="B54" s="31">
        <v>15000</v>
      </c>
      <c r="C54" s="32">
        <v>36000</v>
      </c>
      <c r="D54" s="32">
        <v>36000</v>
      </c>
      <c r="E54" s="32">
        <v>37000</v>
      </c>
    </row>
    <row r="55" spans="1:5" ht="15.75" thickBot="1" x14ac:dyDescent="0.3">
      <c r="A55" s="27" t="s">
        <v>43</v>
      </c>
      <c r="B55" s="29">
        <v>15000</v>
      </c>
      <c r="C55" s="33">
        <v>36000</v>
      </c>
      <c r="D55" s="33">
        <v>36000</v>
      </c>
      <c r="E55" s="33">
        <v>37000</v>
      </c>
    </row>
    <row r="56" spans="1:5" ht="15.75" thickBot="1" x14ac:dyDescent="0.3">
      <c r="A56" s="27" t="s">
        <v>44</v>
      </c>
      <c r="B56" s="29"/>
      <c r="C56" s="31"/>
      <c r="D56" s="31"/>
      <c r="E56" s="31"/>
    </row>
    <row r="57" spans="1:5" ht="24.75" thickBot="1" x14ac:dyDescent="0.3">
      <c r="A57" s="24" t="s">
        <v>50</v>
      </c>
      <c r="B57" s="29">
        <v>360</v>
      </c>
      <c r="C57" s="31">
        <v>360</v>
      </c>
      <c r="D57" s="31">
        <v>360</v>
      </c>
      <c r="E57" s="31">
        <v>360</v>
      </c>
    </row>
    <row r="58" spans="1:5" ht="15.75" thickBot="1" x14ac:dyDescent="0.3">
      <c r="A58" s="27" t="s">
        <v>43</v>
      </c>
      <c r="B58" s="29">
        <v>360</v>
      </c>
      <c r="C58" s="34">
        <v>360</v>
      </c>
      <c r="D58" s="34">
        <v>360</v>
      </c>
      <c r="E58" s="34">
        <v>360</v>
      </c>
    </row>
    <row r="59" spans="1:5" ht="15.75" thickBot="1" x14ac:dyDescent="0.3">
      <c r="A59" s="27" t="s">
        <v>44</v>
      </c>
      <c r="B59" s="29"/>
      <c r="C59" s="35"/>
      <c r="D59" s="14"/>
      <c r="E59" s="14"/>
    </row>
    <row r="60" spans="1:5" ht="15.75" thickBot="1" x14ac:dyDescent="0.3">
      <c r="A60" s="36" t="s">
        <v>51</v>
      </c>
      <c r="B60" s="29">
        <f>B57+B54+B51+B48+B45+B42+B39</f>
        <v>284044</v>
      </c>
      <c r="C60" s="29">
        <f>C57+C54+C51+C48+C45+C42+C39</f>
        <v>278360</v>
      </c>
      <c r="D60" s="29">
        <f>D57+D54+D51+D48+D45+D42+D39</f>
        <v>278360</v>
      </c>
      <c r="E60" s="29">
        <f>E57+E54+E51+E48+E45+E42+E39</f>
        <v>279360</v>
      </c>
    </row>
    <row r="61" spans="1:5" ht="15.75" thickBot="1" x14ac:dyDescent="0.3">
      <c r="A61" s="37" t="s">
        <v>52</v>
      </c>
      <c r="B61" s="38">
        <f>IF(B60-B31=0,0,"Error")</f>
        <v>0</v>
      </c>
      <c r="C61" s="38">
        <f>IF(C60-C31=0,0,"Error")</f>
        <v>0</v>
      </c>
      <c r="D61" s="38">
        <f>IF(D60-D31=0,0,"Error")</f>
        <v>0</v>
      </c>
      <c r="E61" s="38">
        <f>IF(E60-E31=0,0,"Error")</f>
        <v>0</v>
      </c>
    </row>
    <row r="62" spans="1:5" ht="15.75" thickBot="1" x14ac:dyDescent="0.3">
      <c r="A62" s="13" t="s">
        <v>53</v>
      </c>
      <c r="B62" s="468" t="s">
        <v>54</v>
      </c>
      <c r="C62" s="469"/>
      <c r="D62" s="469"/>
      <c r="E62" s="470"/>
    </row>
    <row r="63" spans="1:5" ht="15.75" customHeight="1" thickBot="1" x14ac:dyDescent="0.3">
      <c r="A63" s="7" t="s">
        <v>30</v>
      </c>
      <c r="B63" s="449" t="s">
        <v>55</v>
      </c>
      <c r="C63" s="450"/>
      <c r="D63" s="450"/>
      <c r="E63" s="451"/>
    </row>
    <row r="64" spans="1:5" ht="15" customHeight="1" thickBot="1" x14ac:dyDescent="0.3">
      <c r="A64" s="7" t="s">
        <v>32</v>
      </c>
      <c r="B64" s="468" t="s">
        <v>56</v>
      </c>
      <c r="C64" s="469"/>
      <c r="D64" s="469"/>
      <c r="E64" s="470"/>
    </row>
    <row r="65" spans="1:5" x14ac:dyDescent="0.25">
      <c r="A65" s="444"/>
      <c r="B65" s="5">
        <v>2019</v>
      </c>
      <c r="C65" s="5">
        <v>2020</v>
      </c>
      <c r="D65" s="5">
        <v>2021</v>
      </c>
      <c r="E65" s="5">
        <v>2022</v>
      </c>
    </row>
    <row r="66" spans="1:5" ht="15.75" thickBot="1" x14ac:dyDescent="0.3">
      <c r="A66" s="445"/>
      <c r="B66" s="18" t="s">
        <v>13</v>
      </c>
      <c r="C66" s="18" t="s">
        <v>14</v>
      </c>
      <c r="D66" s="18" t="s">
        <v>14</v>
      </c>
      <c r="E66" s="18" t="s">
        <v>14</v>
      </c>
    </row>
    <row r="67" spans="1:5" ht="15.75" thickBot="1" x14ac:dyDescent="0.3">
      <c r="A67" s="7" t="s">
        <v>34</v>
      </c>
      <c r="B67" s="20">
        <v>6</v>
      </c>
      <c r="C67" s="20">
        <v>7</v>
      </c>
      <c r="D67" s="20">
        <v>7</v>
      </c>
      <c r="E67" s="20">
        <v>7</v>
      </c>
    </row>
    <row r="68" spans="1:5" ht="15.75" thickBot="1" x14ac:dyDescent="0.3">
      <c r="A68" s="7" t="s">
        <v>35</v>
      </c>
      <c r="B68" s="19">
        <f>B97</f>
        <v>10000</v>
      </c>
      <c r="C68" s="19">
        <f>C97</f>
        <v>5000</v>
      </c>
      <c r="D68" s="19">
        <f>D97</f>
        <v>5000</v>
      </c>
      <c r="E68" s="19">
        <f>E97</f>
        <v>5000</v>
      </c>
    </row>
    <row r="69" spans="1:5" ht="30.75" customHeight="1" thickBot="1" x14ac:dyDescent="0.3">
      <c r="A69" s="7" t="s">
        <v>36</v>
      </c>
      <c r="B69" s="19">
        <f>B68/B67</f>
        <v>1666.6666666666667</v>
      </c>
      <c r="C69" s="19">
        <f>C68/C67</f>
        <v>714.28571428571433</v>
      </c>
      <c r="D69" s="19">
        <f>D68/D67</f>
        <v>714.28571428571433</v>
      </c>
      <c r="E69" s="19">
        <f>E68/E67</f>
        <v>714.28571428571433</v>
      </c>
    </row>
    <row r="70" spans="1:5" ht="15.75" thickBot="1" x14ac:dyDescent="0.3">
      <c r="A70" s="7" t="s">
        <v>37</v>
      </c>
      <c r="B70" s="20"/>
      <c r="C70" s="21">
        <f>C67/B67-1</f>
        <v>0.16666666666666674</v>
      </c>
      <c r="D70" s="21">
        <f t="shared" ref="C70:E72" si="1">D67/C67-1</f>
        <v>0</v>
      </c>
      <c r="E70" s="21">
        <f t="shared" si="1"/>
        <v>0</v>
      </c>
    </row>
    <row r="71" spans="1:5" ht="15.75" thickBot="1" x14ac:dyDescent="0.3">
      <c r="A71" s="7" t="s">
        <v>39</v>
      </c>
      <c r="B71" s="20"/>
      <c r="C71" s="21">
        <f t="shared" si="1"/>
        <v>-0.5</v>
      </c>
      <c r="D71" s="21">
        <f t="shared" si="1"/>
        <v>0</v>
      </c>
      <c r="E71" s="21">
        <f t="shared" si="1"/>
        <v>0</v>
      </c>
    </row>
    <row r="72" spans="1:5" ht="15.75" thickBot="1" x14ac:dyDescent="0.3">
      <c r="A72" s="7" t="s">
        <v>40</v>
      </c>
      <c r="B72" s="20"/>
      <c r="C72" s="21">
        <f t="shared" si="1"/>
        <v>-0.5714285714285714</v>
      </c>
      <c r="D72" s="21">
        <f t="shared" si="1"/>
        <v>0</v>
      </c>
      <c r="E72" s="21">
        <f t="shared" si="1"/>
        <v>0</v>
      </c>
    </row>
    <row r="73" spans="1:5" ht="15.75" customHeight="1" thickBot="1" x14ac:dyDescent="0.3">
      <c r="A73" s="471" t="s">
        <v>57</v>
      </c>
      <c r="B73" s="472"/>
      <c r="C73" s="472"/>
      <c r="D73" s="472"/>
      <c r="E73" s="473"/>
    </row>
    <row r="74" spans="1:5" x14ac:dyDescent="0.25">
      <c r="A74" s="444"/>
      <c r="B74" s="5">
        <v>2019</v>
      </c>
      <c r="C74" s="5">
        <v>2020</v>
      </c>
      <c r="D74" s="5">
        <v>2021</v>
      </c>
      <c r="E74" s="5">
        <v>2022</v>
      </c>
    </row>
    <row r="75" spans="1:5" ht="15.75" thickBot="1" x14ac:dyDescent="0.3">
      <c r="A75" s="445"/>
      <c r="B75" s="18" t="s">
        <v>13</v>
      </c>
      <c r="C75" s="18" t="s">
        <v>14</v>
      </c>
      <c r="D75" s="18" t="s">
        <v>14</v>
      </c>
      <c r="E75" s="18" t="s">
        <v>14</v>
      </c>
    </row>
    <row r="76" spans="1:5" ht="15.75" thickBot="1" x14ac:dyDescent="0.3">
      <c r="A76" s="24" t="s">
        <v>42</v>
      </c>
      <c r="B76" s="31"/>
      <c r="C76" s="31"/>
      <c r="D76" s="31"/>
      <c r="E76" s="31"/>
    </row>
    <row r="77" spans="1:5" ht="15.75" thickBot="1" x14ac:dyDescent="0.3">
      <c r="A77" s="27" t="s">
        <v>43</v>
      </c>
      <c r="B77" s="29"/>
      <c r="C77" s="39"/>
      <c r="D77" s="39"/>
      <c r="E77" s="39"/>
    </row>
    <row r="78" spans="1:5" ht="15.75" thickBot="1" x14ac:dyDescent="0.3">
      <c r="A78" s="27" t="s">
        <v>44</v>
      </c>
      <c r="B78" s="29"/>
      <c r="C78" s="39"/>
      <c r="D78" s="39"/>
      <c r="E78" s="39"/>
    </row>
    <row r="79" spans="1:5" ht="15.75" customHeight="1" thickBot="1" x14ac:dyDescent="0.3">
      <c r="A79" s="24" t="s">
        <v>45</v>
      </c>
      <c r="B79" s="31"/>
      <c r="C79" s="31"/>
      <c r="D79" s="31"/>
      <c r="E79" s="31"/>
    </row>
    <row r="80" spans="1:5" ht="15.75" thickBot="1" x14ac:dyDescent="0.3">
      <c r="A80" s="27" t="s">
        <v>43</v>
      </c>
      <c r="B80" s="29"/>
      <c r="C80" s="31"/>
      <c r="D80" s="31"/>
      <c r="E80" s="31"/>
    </row>
    <row r="81" spans="1:5" ht="15.75" thickBot="1" x14ac:dyDescent="0.3">
      <c r="A81" s="27" t="s">
        <v>44</v>
      </c>
      <c r="B81" s="29"/>
      <c r="C81" s="31"/>
      <c r="D81" s="31"/>
      <c r="E81" s="31"/>
    </row>
    <row r="82" spans="1:5" ht="15.75" thickBot="1" x14ac:dyDescent="0.3">
      <c r="A82" s="24" t="s">
        <v>46</v>
      </c>
      <c r="B82" s="29">
        <v>10000</v>
      </c>
      <c r="C82" s="31">
        <v>5000</v>
      </c>
      <c r="D82" s="31">
        <v>5000</v>
      </c>
      <c r="E82" s="31">
        <v>5000</v>
      </c>
    </row>
    <row r="83" spans="1:5" ht="15.75" thickBot="1" x14ac:dyDescent="0.3">
      <c r="A83" s="27" t="s">
        <v>43</v>
      </c>
      <c r="B83" s="29">
        <v>10000</v>
      </c>
      <c r="C83" s="31">
        <v>5000</v>
      </c>
      <c r="D83" s="31">
        <v>5000</v>
      </c>
      <c r="E83" s="31">
        <v>5000</v>
      </c>
    </row>
    <row r="84" spans="1:5" ht="15.75" thickBot="1" x14ac:dyDescent="0.3">
      <c r="A84" s="27" t="s">
        <v>44</v>
      </c>
      <c r="B84" s="29"/>
      <c r="C84" s="31"/>
      <c r="D84" s="31"/>
      <c r="E84" s="31"/>
    </row>
    <row r="85" spans="1:5" ht="15.75" thickBot="1" x14ac:dyDescent="0.3">
      <c r="A85" s="24" t="s">
        <v>47</v>
      </c>
      <c r="B85" s="29"/>
      <c r="C85" s="31"/>
      <c r="D85" s="31"/>
      <c r="E85" s="31"/>
    </row>
    <row r="86" spans="1:5" ht="15.75" thickBot="1" x14ac:dyDescent="0.3">
      <c r="A86" s="27" t="s">
        <v>43</v>
      </c>
      <c r="B86" s="29"/>
      <c r="C86" s="31"/>
      <c r="D86" s="31"/>
      <c r="E86" s="31"/>
    </row>
    <row r="87" spans="1:5" ht="15.75" thickBot="1" x14ac:dyDescent="0.3">
      <c r="A87" s="27" t="s">
        <v>44</v>
      </c>
      <c r="B87" s="29"/>
      <c r="C87" s="31"/>
      <c r="D87" s="31"/>
      <c r="E87" s="31"/>
    </row>
    <row r="88" spans="1:5" ht="15.75" thickBot="1" x14ac:dyDescent="0.3">
      <c r="A88" s="24" t="s">
        <v>48</v>
      </c>
      <c r="B88" s="29"/>
      <c r="C88" s="31"/>
      <c r="D88" s="31"/>
      <c r="E88" s="31"/>
    </row>
    <row r="89" spans="1:5" ht="15.75" thickBot="1" x14ac:dyDescent="0.3">
      <c r="A89" s="27" t="s">
        <v>43</v>
      </c>
      <c r="B89" s="29"/>
      <c r="C89" s="31"/>
      <c r="D89" s="31"/>
      <c r="E89" s="31"/>
    </row>
    <row r="90" spans="1:5" ht="15.75" thickBot="1" x14ac:dyDescent="0.3">
      <c r="A90" s="27" t="s">
        <v>44</v>
      </c>
      <c r="B90" s="29"/>
      <c r="C90" s="31"/>
      <c r="D90" s="31"/>
      <c r="E90" s="31"/>
    </row>
    <row r="91" spans="1:5" ht="15.75" thickBot="1" x14ac:dyDescent="0.3">
      <c r="A91" s="24" t="s">
        <v>49</v>
      </c>
      <c r="B91" s="29"/>
      <c r="C91" s="31"/>
      <c r="D91" s="31"/>
      <c r="E91" s="31"/>
    </row>
    <row r="92" spans="1:5" ht="15.75" thickBot="1" x14ac:dyDescent="0.3">
      <c r="A92" s="27" t="s">
        <v>43</v>
      </c>
      <c r="B92" s="29"/>
      <c r="C92" s="31"/>
      <c r="D92" s="31"/>
      <c r="E92" s="31"/>
    </row>
    <row r="93" spans="1:5" ht="15.75" thickBot="1" x14ac:dyDescent="0.3">
      <c r="A93" s="27" t="s">
        <v>44</v>
      </c>
      <c r="B93" s="29"/>
      <c r="C93" s="31"/>
      <c r="D93" s="31"/>
      <c r="E93" s="31"/>
    </row>
    <row r="94" spans="1:5" ht="24.75" thickBot="1" x14ac:dyDescent="0.3">
      <c r="A94" s="24" t="s">
        <v>50</v>
      </c>
      <c r="B94" s="29"/>
      <c r="C94" s="31"/>
      <c r="D94" s="31"/>
      <c r="E94" s="31"/>
    </row>
    <row r="95" spans="1:5" ht="15.75" thickBot="1" x14ac:dyDescent="0.3">
      <c r="A95" s="27" t="s">
        <v>43</v>
      </c>
      <c r="B95" s="29"/>
      <c r="C95" s="31"/>
      <c r="D95" s="31"/>
      <c r="E95" s="31"/>
    </row>
    <row r="96" spans="1:5" ht="15.75" thickBot="1" x14ac:dyDescent="0.3">
      <c r="A96" s="40" t="s">
        <v>44</v>
      </c>
      <c r="B96" s="29"/>
      <c r="C96" s="31"/>
      <c r="D96" s="31"/>
      <c r="E96" s="31"/>
    </row>
    <row r="97" spans="1:5" ht="15.75" thickBot="1" x14ac:dyDescent="0.3">
      <c r="A97" s="41" t="s">
        <v>58</v>
      </c>
      <c r="B97" s="29">
        <f>B94+B91+B88+B85+B82+B79+B76</f>
        <v>10000</v>
      </c>
      <c r="C97" s="29">
        <f>C94+C91+C88+C85+C82+C79+C76</f>
        <v>5000</v>
      </c>
      <c r="D97" s="29">
        <f>D94+D91+D88+D85+D82+D79+D76</f>
        <v>5000</v>
      </c>
      <c r="E97" s="29">
        <f>E94+E91+E88+E85+E82+E79+E76</f>
        <v>5000</v>
      </c>
    </row>
    <row r="98" spans="1:5" ht="15.75" thickBot="1" x14ac:dyDescent="0.3">
      <c r="A98" s="42" t="s">
        <v>52</v>
      </c>
      <c r="B98" s="38">
        <f>IF(B97-B68=0,0,"Error")</f>
        <v>0</v>
      </c>
      <c r="C98" s="38">
        <f>IF(C97-C68=0,0,"Error")</f>
        <v>0</v>
      </c>
      <c r="D98" s="38">
        <f>IF(D97-D68=0,0,"Error")</f>
        <v>0</v>
      </c>
      <c r="E98" s="38">
        <f>IF(E97-E68=0,0,"Error")</f>
        <v>0</v>
      </c>
    </row>
    <row r="99" spans="1:5" ht="15.75" thickBot="1" x14ac:dyDescent="0.3">
      <c r="A99" s="13" t="s">
        <v>59</v>
      </c>
      <c r="B99" s="483" t="s">
        <v>60</v>
      </c>
      <c r="C99" s="484"/>
      <c r="D99" s="484"/>
      <c r="E99" s="485"/>
    </row>
    <row r="100" spans="1:5" ht="15.75" customHeight="1" thickBot="1" x14ac:dyDescent="0.3">
      <c r="A100" s="7" t="s">
        <v>30</v>
      </c>
      <c r="B100" s="477" t="s">
        <v>61</v>
      </c>
      <c r="C100" s="478"/>
      <c r="D100" s="478"/>
      <c r="E100" s="479"/>
    </row>
    <row r="101" spans="1:5" ht="15.75" thickBot="1" x14ac:dyDescent="0.3">
      <c r="A101" s="7" t="s">
        <v>32</v>
      </c>
      <c r="B101" s="468" t="s">
        <v>62</v>
      </c>
      <c r="C101" s="469"/>
      <c r="D101" s="469"/>
      <c r="E101" s="470"/>
    </row>
    <row r="102" spans="1:5" x14ac:dyDescent="0.25">
      <c r="A102" s="444"/>
      <c r="B102" s="5">
        <v>2019</v>
      </c>
      <c r="C102" s="5">
        <v>2020</v>
      </c>
      <c r="D102" s="5">
        <v>2021</v>
      </c>
      <c r="E102" s="5">
        <v>2022</v>
      </c>
    </row>
    <row r="103" spans="1:5" ht="15.75" thickBot="1" x14ac:dyDescent="0.3">
      <c r="A103" s="445"/>
      <c r="B103" s="18" t="s">
        <v>13</v>
      </c>
      <c r="C103" s="18" t="s">
        <v>14</v>
      </c>
      <c r="D103" s="18" t="s">
        <v>14</v>
      </c>
      <c r="E103" s="18" t="s">
        <v>14</v>
      </c>
    </row>
    <row r="104" spans="1:5" ht="15" customHeight="1" thickBot="1" x14ac:dyDescent="0.3">
      <c r="A104" s="7" t="s">
        <v>34</v>
      </c>
      <c r="B104" s="19">
        <v>40000</v>
      </c>
      <c r="C104" s="19">
        <v>45000</v>
      </c>
      <c r="D104" s="19">
        <v>45000</v>
      </c>
      <c r="E104" s="19">
        <v>45000</v>
      </c>
    </row>
    <row r="105" spans="1:5" ht="15.75" thickBot="1" x14ac:dyDescent="0.3">
      <c r="A105" s="7" t="s">
        <v>35</v>
      </c>
      <c r="B105" s="19">
        <v>45000</v>
      </c>
      <c r="C105" s="19">
        <f>C134</f>
        <v>49140</v>
      </c>
      <c r="D105" s="19">
        <f>D134</f>
        <v>48640</v>
      </c>
      <c r="E105" s="19">
        <f>E134</f>
        <v>47640</v>
      </c>
    </row>
    <row r="106" spans="1:5" ht="15.75" thickBot="1" x14ac:dyDescent="0.3">
      <c r="A106" s="7" t="s">
        <v>36</v>
      </c>
      <c r="B106" s="43">
        <f>B105/B104</f>
        <v>1.125</v>
      </c>
      <c r="C106" s="43">
        <f>C105/C104</f>
        <v>1.0920000000000001</v>
      </c>
      <c r="D106" s="43">
        <f>D105/D104</f>
        <v>1.0808888888888888</v>
      </c>
      <c r="E106" s="43">
        <f>E105/E104</f>
        <v>1.0586666666666666</v>
      </c>
    </row>
    <row r="107" spans="1:5" ht="15.75" thickBot="1" x14ac:dyDescent="0.3">
      <c r="A107" s="7" t="s">
        <v>37</v>
      </c>
      <c r="B107" s="20"/>
      <c r="C107" s="21">
        <f t="shared" ref="C107:E109" si="2">C104/B104-1</f>
        <v>0.125</v>
      </c>
      <c r="D107" s="21">
        <f t="shared" si="2"/>
        <v>0</v>
      </c>
      <c r="E107" s="21">
        <f t="shared" si="2"/>
        <v>0</v>
      </c>
    </row>
    <row r="108" spans="1:5" ht="47.25" customHeight="1" thickBot="1" x14ac:dyDescent="0.3">
      <c r="A108" s="7" t="s">
        <v>39</v>
      </c>
      <c r="B108" s="20"/>
      <c r="C108" s="21">
        <f t="shared" si="2"/>
        <v>9.2000000000000082E-2</v>
      </c>
      <c r="D108" s="21">
        <f t="shared" si="2"/>
        <v>-1.0175010175010213E-2</v>
      </c>
      <c r="E108" s="21">
        <f t="shared" si="2"/>
        <v>-2.0559210526315819E-2</v>
      </c>
    </row>
    <row r="109" spans="1:5" ht="44.25" customHeight="1" thickBot="1" x14ac:dyDescent="0.3">
      <c r="A109" s="7" t="s">
        <v>40</v>
      </c>
      <c r="B109" s="20"/>
      <c r="C109" s="21">
        <f t="shared" si="2"/>
        <v>-2.9333333333333211E-2</v>
      </c>
      <c r="D109" s="21">
        <f t="shared" si="2"/>
        <v>-1.0175010175010324E-2</v>
      </c>
      <c r="E109" s="21">
        <f t="shared" si="2"/>
        <v>-2.0559210526315708E-2</v>
      </c>
    </row>
    <row r="110" spans="1:5" ht="15.75" customHeight="1" thickBot="1" x14ac:dyDescent="0.3">
      <c r="A110" s="471" t="s">
        <v>63</v>
      </c>
      <c r="B110" s="472"/>
      <c r="C110" s="472"/>
      <c r="D110" s="472"/>
      <c r="E110" s="473"/>
    </row>
    <row r="111" spans="1:5" x14ac:dyDescent="0.25">
      <c r="A111" s="444"/>
      <c r="B111" s="5">
        <v>2019</v>
      </c>
      <c r="C111" s="5">
        <v>2020</v>
      </c>
      <c r="D111" s="5">
        <v>2021</v>
      </c>
      <c r="E111" s="5">
        <v>2022</v>
      </c>
    </row>
    <row r="112" spans="1:5" ht="12.75" customHeight="1" thickBot="1" x14ac:dyDescent="0.3">
      <c r="A112" s="445"/>
      <c r="B112" s="18" t="s">
        <v>13</v>
      </c>
      <c r="C112" s="18" t="s">
        <v>14</v>
      </c>
      <c r="D112" s="18" t="s">
        <v>14</v>
      </c>
      <c r="E112" s="18" t="s">
        <v>14</v>
      </c>
    </row>
    <row r="113" spans="1:5" ht="9" customHeight="1" thickBot="1" x14ac:dyDescent="0.3">
      <c r="A113" s="24" t="s">
        <v>42</v>
      </c>
      <c r="B113" s="31"/>
      <c r="C113" s="31"/>
      <c r="D113" s="31"/>
      <c r="E113" s="31"/>
    </row>
    <row r="114" spans="1:5" ht="15.75" thickBot="1" x14ac:dyDescent="0.3">
      <c r="A114" s="27" t="s">
        <v>43</v>
      </c>
      <c r="B114" s="29"/>
      <c r="C114" s="39"/>
      <c r="D114" s="39"/>
      <c r="E114" s="39"/>
    </row>
    <row r="115" spans="1:5" ht="15.75" thickBot="1" x14ac:dyDescent="0.3">
      <c r="A115" s="27" t="s">
        <v>44</v>
      </c>
      <c r="B115" s="29"/>
      <c r="C115" s="39"/>
      <c r="D115" s="39"/>
      <c r="E115" s="39"/>
    </row>
    <row r="116" spans="1:5" ht="24.75" thickBot="1" x14ac:dyDescent="0.3">
      <c r="A116" s="24" t="s">
        <v>45</v>
      </c>
      <c r="B116" s="31"/>
      <c r="C116" s="31"/>
      <c r="D116" s="31"/>
      <c r="E116" s="31"/>
    </row>
    <row r="117" spans="1:5" ht="15.75" thickBot="1" x14ac:dyDescent="0.3">
      <c r="A117" s="27" t="s">
        <v>43</v>
      </c>
      <c r="B117" s="29"/>
      <c r="C117" s="31"/>
      <c r="D117" s="31"/>
      <c r="E117" s="31"/>
    </row>
    <row r="118" spans="1:5" ht="15.75" thickBot="1" x14ac:dyDescent="0.3">
      <c r="A118" s="27" t="s">
        <v>44</v>
      </c>
      <c r="B118" s="29"/>
      <c r="C118" s="31"/>
      <c r="D118" s="31"/>
      <c r="E118" s="31"/>
    </row>
    <row r="119" spans="1:5" ht="24.75" customHeight="1" thickBot="1" x14ac:dyDescent="0.3">
      <c r="A119" s="24" t="s">
        <v>46</v>
      </c>
      <c r="B119" s="29">
        <v>45000</v>
      </c>
      <c r="C119" s="31">
        <f>44140+5000</f>
        <v>49140</v>
      </c>
      <c r="D119" s="31">
        <f>43640+5000</f>
        <v>48640</v>
      </c>
      <c r="E119" s="31">
        <f>42640+5000</f>
        <v>47640</v>
      </c>
    </row>
    <row r="120" spans="1:5" ht="12.75" customHeight="1" thickBot="1" x14ac:dyDescent="0.3">
      <c r="A120" s="27" t="s">
        <v>43</v>
      </c>
      <c r="B120" s="31">
        <v>45000</v>
      </c>
      <c r="C120" s="31">
        <f>44140+5000</f>
        <v>49140</v>
      </c>
      <c r="D120" s="31">
        <f>43640+5000</f>
        <v>48640</v>
      </c>
      <c r="E120" s="31">
        <f>42640+5000</f>
        <v>47640</v>
      </c>
    </row>
    <row r="121" spans="1:5" ht="9" customHeight="1" thickBot="1" x14ac:dyDescent="0.3">
      <c r="A121" s="27" t="s">
        <v>44</v>
      </c>
      <c r="B121" s="29"/>
      <c r="C121" s="31"/>
      <c r="D121" s="31"/>
      <c r="E121" s="31"/>
    </row>
    <row r="122" spans="1:5" ht="24.75" customHeight="1" thickBot="1" x14ac:dyDescent="0.3">
      <c r="A122" s="24" t="s">
        <v>47</v>
      </c>
      <c r="B122" s="29"/>
      <c r="C122" s="31"/>
      <c r="D122" s="31"/>
      <c r="E122" s="31"/>
    </row>
    <row r="123" spans="1:5" ht="38.25" customHeight="1" thickBot="1" x14ac:dyDescent="0.3">
      <c r="A123" s="27" t="s">
        <v>43</v>
      </c>
      <c r="B123" s="29"/>
      <c r="C123" s="31"/>
      <c r="D123" s="31"/>
      <c r="E123" s="31"/>
    </row>
    <row r="124" spans="1:5" ht="24.75" customHeight="1" thickBot="1" x14ac:dyDescent="0.3">
      <c r="A124" s="27" t="s">
        <v>44</v>
      </c>
      <c r="B124" s="29"/>
      <c r="C124" s="31"/>
      <c r="D124" s="31"/>
      <c r="E124" s="31"/>
    </row>
    <row r="125" spans="1:5" ht="24.75" customHeight="1" thickBot="1" x14ac:dyDescent="0.3">
      <c r="A125" s="24" t="s">
        <v>48</v>
      </c>
      <c r="B125" s="29"/>
      <c r="C125" s="31"/>
      <c r="D125" s="31"/>
      <c r="E125" s="31"/>
    </row>
    <row r="126" spans="1:5" ht="39" customHeight="1" thickBot="1" x14ac:dyDescent="0.3">
      <c r="A126" s="27" t="s">
        <v>43</v>
      </c>
      <c r="B126" s="29"/>
      <c r="C126" s="31"/>
      <c r="D126" s="31"/>
      <c r="E126" s="31"/>
    </row>
    <row r="127" spans="1:5" ht="35.25" customHeight="1" thickBot="1" x14ac:dyDescent="0.3">
      <c r="A127" s="27" t="s">
        <v>44</v>
      </c>
      <c r="B127" s="29"/>
      <c r="C127" s="31"/>
      <c r="D127" s="31"/>
      <c r="E127" s="31"/>
    </row>
    <row r="128" spans="1:5" ht="24.75" customHeight="1" thickBot="1" x14ac:dyDescent="0.3">
      <c r="A128" s="24" t="s">
        <v>49</v>
      </c>
      <c r="B128" s="29">
        <v>0</v>
      </c>
      <c r="C128" s="31">
        <v>0</v>
      </c>
      <c r="D128" s="31">
        <v>0</v>
      </c>
      <c r="E128" s="31">
        <v>0</v>
      </c>
    </row>
    <row r="129" spans="1:5" ht="15.75" thickBot="1" x14ac:dyDescent="0.3">
      <c r="A129" s="27" t="s">
        <v>43</v>
      </c>
      <c r="B129" s="29"/>
      <c r="C129" s="31"/>
      <c r="D129" s="31"/>
      <c r="E129" s="31"/>
    </row>
    <row r="130" spans="1:5" ht="15.75" thickBot="1" x14ac:dyDescent="0.3">
      <c r="A130" s="27" t="s">
        <v>44</v>
      </c>
      <c r="B130" s="29"/>
      <c r="C130" s="31"/>
      <c r="D130" s="31"/>
      <c r="E130" s="31"/>
    </row>
    <row r="131" spans="1:5" ht="24.75" thickBot="1" x14ac:dyDescent="0.3">
      <c r="A131" s="24" t="s">
        <v>50</v>
      </c>
      <c r="B131" s="29"/>
      <c r="C131" s="31"/>
      <c r="D131" s="31"/>
      <c r="E131" s="31"/>
    </row>
    <row r="132" spans="1:5" ht="15.75" thickBot="1" x14ac:dyDescent="0.3">
      <c r="A132" s="27" t="s">
        <v>43</v>
      </c>
      <c r="B132" s="29"/>
      <c r="C132" s="31"/>
      <c r="D132" s="31"/>
      <c r="E132" s="31"/>
    </row>
    <row r="133" spans="1:5" ht="15.75" thickBot="1" x14ac:dyDescent="0.3">
      <c r="A133" s="40" t="s">
        <v>44</v>
      </c>
      <c r="B133" s="29"/>
      <c r="C133" s="31"/>
      <c r="D133" s="31"/>
      <c r="E133" s="31"/>
    </row>
    <row r="134" spans="1:5" ht="15.75" thickBot="1" x14ac:dyDescent="0.3">
      <c r="A134" s="41" t="s">
        <v>64</v>
      </c>
      <c r="B134" s="29">
        <f>B131+B128+B125+B122+B119+B116+B113</f>
        <v>45000</v>
      </c>
      <c r="C134" s="29">
        <f>C131+C128+C125+C122+C119+C116+C113</f>
        <v>49140</v>
      </c>
      <c r="D134" s="29">
        <f>D131+D128+D125+D122+D119+D116+D113</f>
        <v>48640</v>
      </c>
      <c r="E134" s="29">
        <f>E131+E128+E125+E122+E119+E116+E113</f>
        <v>47640</v>
      </c>
    </row>
    <row r="135" spans="1:5" ht="30.75" customHeight="1" thickBot="1" x14ac:dyDescent="0.3">
      <c r="A135" s="42" t="s">
        <v>52</v>
      </c>
      <c r="B135" s="38">
        <f>IF(B134-B105=0,0,"Error")</f>
        <v>0</v>
      </c>
      <c r="C135" s="38">
        <f>IF(C134-C105=0,0,"Error")</f>
        <v>0</v>
      </c>
      <c r="D135" s="38">
        <f>IF(D134-D105=0,0,"Error")</f>
        <v>0</v>
      </c>
      <c r="E135" s="38">
        <f>IF(E134-E105=0,0,"Error")</f>
        <v>0</v>
      </c>
    </row>
    <row r="136" spans="1:5" ht="26.25" customHeight="1" thickBot="1" x14ac:dyDescent="0.3">
      <c r="A136" s="474" t="s">
        <v>65</v>
      </c>
      <c r="B136" s="475"/>
      <c r="C136" s="475"/>
      <c r="D136" s="475"/>
      <c r="E136" s="476"/>
    </row>
    <row r="137" spans="1:5" ht="15.75" thickBot="1" x14ac:dyDescent="0.3">
      <c r="A137" s="474" t="s">
        <v>66</v>
      </c>
      <c r="B137" s="475"/>
      <c r="C137" s="475"/>
      <c r="D137" s="475"/>
      <c r="E137" s="476"/>
    </row>
    <row r="138" spans="1:5" ht="15.75" thickBot="1" x14ac:dyDescent="0.3">
      <c r="A138" s="17" t="s">
        <v>67</v>
      </c>
      <c r="B138" s="480" t="s">
        <v>68</v>
      </c>
      <c r="C138" s="481"/>
      <c r="D138" s="481"/>
      <c r="E138" s="482"/>
    </row>
    <row r="139" spans="1:5" ht="23.25" thickBot="1" x14ac:dyDescent="0.3">
      <c r="A139" s="17" t="s">
        <v>69</v>
      </c>
      <c r="B139" s="44" t="s">
        <v>70</v>
      </c>
      <c r="C139" s="45" t="s">
        <v>71</v>
      </c>
      <c r="D139" s="480" t="s">
        <v>72</v>
      </c>
      <c r="E139" s="482"/>
    </row>
    <row r="140" spans="1:5" ht="15.75" thickBot="1" x14ac:dyDescent="0.3">
      <c r="A140" s="46"/>
      <c r="B140" s="480"/>
      <c r="C140" s="481"/>
      <c r="D140" s="481"/>
      <c r="E140" s="482"/>
    </row>
    <row r="141" spans="1:5" ht="15.75" customHeight="1" thickBot="1" x14ac:dyDescent="0.3">
      <c r="A141" s="7" t="s">
        <v>30</v>
      </c>
      <c r="B141" s="449" t="s">
        <v>73</v>
      </c>
      <c r="C141" s="450"/>
      <c r="D141" s="450"/>
      <c r="E141" s="451"/>
    </row>
    <row r="142" spans="1:5" ht="15.75" thickBot="1" x14ac:dyDescent="0.3">
      <c r="A142" s="7" t="s">
        <v>32</v>
      </c>
      <c r="B142" s="468" t="s">
        <v>74</v>
      </c>
      <c r="C142" s="469"/>
      <c r="D142" s="469"/>
      <c r="E142" s="470"/>
    </row>
    <row r="143" spans="1:5" x14ac:dyDescent="0.25">
      <c r="A143" s="444"/>
      <c r="B143" s="5">
        <v>2019</v>
      </c>
      <c r="C143" s="5">
        <v>2020</v>
      </c>
      <c r="D143" s="5">
        <v>2021</v>
      </c>
      <c r="E143" s="5">
        <v>2022</v>
      </c>
    </row>
    <row r="144" spans="1:5" ht="15" customHeight="1" thickBot="1" x14ac:dyDescent="0.3">
      <c r="A144" s="445"/>
      <c r="B144" s="18" t="s">
        <v>13</v>
      </c>
      <c r="C144" s="18" t="s">
        <v>14</v>
      </c>
      <c r="D144" s="18" t="s">
        <v>14</v>
      </c>
      <c r="E144" s="18" t="s">
        <v>14</v>
      </c>
    </row>
    <row r="145" spans="1:5" ht="15.75" thickBot="1" x14ac:dyDescent="0.3">
      <c r="A145" s="7" t="s">
        <v>34</v>
      </c>
      <c r="B145" s="19">
        <v>10</v>
      </c>
      <c r="C145" s="19">
        <v>50</v>
      </c>
      <c r="D145" s="19">
        <v>80</v>
      </c>
      <c r="E145" s="19">
        <v>80</v>
      </c>
    </row>
    <row r="146" spans="1:5" ht="25.5" customHeight="1" thickBot="1" x14ac:dyDescent="0.3">
      <c r="A146" s="7" t="s">
        <v>35</v>
      </c>
      <c r="B146" s="19">
        <v>1000</v>
      </c>
      <c r="C146" s="19">
        <v>6000</v>
      </c>
      <c r="D146" s="19">
        <v>10000</v>
      </c>
      <c r="E146" s="19">
        <v>10000</v>
      </c>
    </row>
    <row r="147" spans="1:5" ht="17.25" customHeight="1" thickBot="1" x14ac:dyDescent="0.3">
      <c r="A147" s="7" t="s">
        <v>36</v>
      </c>
      <c r="B147" s="19">
        <f>B146/B145</f>
        <v>100</v>
      </c>
      <c r="C147" s="19">
        <f>C146/C145</f>
        <v>120</v>
      </c>
      <c r="D147" s="19">
        <f>D146/D145</f>
        <v>125</v>
      </c>
      <c r="E147" s="19">
        <f>E146/E145</f>
        <v>125</v>
      </c>
    </row>
    <row r="148" spans="1:5" ht="17.25" customHeight="1" thickBot="1" x14ac:dyDescent="0.3">
      <c r="A148" s="7" t="s">
        <v>37</v>
      </c>
      <c r="B148" s="20" t="s">
        <v>38</v>
      </c>
      <c r="C148" s="21">
        <f>C145/B145-1</f>
        <v>4</v>
      </c>
      <c r="D148" s="21">
        <f t="shared" ref="D148:E150" si="3">D145/C145-1</f>
        <v>0.60000000000000009</v>
      </c>
      <c r="E148" s="21">
        <f t="shared" si="3"/>
        <v>0</v>
      </c>
    </row>
    <row r="149" spans="1:5" ht="41.25" customHeight="1" thickBot="1" x14ac:dyDescent="0.3">
      <c r="A149" s="7" t="s">
        <v>39</v>
      </c>
      <c r="B149" s="20" t="s">
        <v>38</v>
      </c>
      <c r="C149" s="21">
        <f>C146/B146-1</f>
        <v>5</v>
      </c>
      <c r="D149" s="21">
        <f t="shared" si="3"/>
        <v>0.66666666666666674</v>
      </c>
      <c r="E149" s="21">
        <f t="shared" si="3"/>
        <v>0</v>
      </c>
    </row>
    <row r="150" spans="1:5" ht="17.25" customHeight="1" thickBot="1" x14ac:dyDescent="0.3">
      <c r="A150" s="7" t="s">
        <v>40</v>
      </c>
      <c r="B150" s="20" t="s">
        <v>38</v>
      </c>
      <c r="C150" s="21">
        <f>C147/B147-1</f>
        <v>0.19999999999999996</v>
      </c>
      <c r="D150" s="21">
        <f t="shared" si="3"/>
        <v>4.1666666666666741E-2</v>
      </c>
      <c r="E150" s="21">
        <f t="shared" si="3"/>
        <v>0</v>
      </c>
    </row>
    <row r="151" spans="1:5" ht="17.25" customHeight="1" thickBot="1" x14ac:dyDescent="0.3">
      <c r="A151" s="471" t="s">
        <v>41</v>
      </c>
      <c r="B151" s="472"/>
      <c r="C151" s="472"/>
      <c r="D151" s="472"/>
      <c r="E151" s="473"/>
    </row>
    <row r="152" spans="1:5" ht="17.25" customHeight="1" x14ac:dyDescent="0.25">
      <c r="A152" s="444"/>
      <c r="B152" s="5">
        <v>2019</v>
      </c>
      <c r="C152" s="5">
        <v>2020</v>
      </c>
      <c r="D152" s="5">
        <v>2021</v>
      </c>
      <c r="E152" s="5">
        <v>2022</v>
      </c>
    </row>
    <row r="153" spans="1:5" ht="17.25" customHeight="1" thickBot="1" x14ac:dyDescent="0.3">
      <c r="A153" s="445"/>
      <c r="B153" s="18" t="s">
        <v>13</v>
      </c>
      <c r="C153" s="18" t="s">
        <v>14</v>
      </c>
      <c r="D153" s="18" t="s">
        <v>14</v>
      </c>
      <c r="E153" s="18" t="s">
        <v>14</v>
      </c>
    </row>
    <row r="154" spans="1:5" ht="17.25" customHeight="1" thickBot="1" x14ac:dyDescent="0.3">
      <c r="A154" s="24" t="s">
        <v>75</v>
      </c>
      <c r="B154" s="31">
        <f>B155+B156+B157+B158</f>
        <v>0</v>
      </c>
      <c r="C154" s="31">
        <f>C155+C156+C157+C158</f>
        <v>0</v>
      </c>
      <c r="D154" s="31">
        <f>D155+D156+D157+D158</f>
        <v>0</v>
      </c>
      <c r="E154" s="31">
        <f>E155+E156+E157+E158</f>
        <v>0</v>
      </c>
    </row>
    <row r="155" spans="1:5" ht="17.25" customHeight="1" thickBot="1" x14ac:dyDescent="0.3">
      <c r="A155" s="27" t="s">
        <v>43</v>
      </c>
      <c r="B155" s="31"/>
      <c r="C155" s="31"/>
      <c r="D155" s="31"/>
      <c r="E155" s="31"/>
    </row>
    <row r="156" spans="1:5" ht="17.25" customHeight="1" thickBot="1" x14ac:dyDescent="0.3">
      <c r="A156" s="27" t="s">
        <v>76</v>
      </c>
      <c r="B156" s="31"/>
      <c r="C156" s="31"/>
      <c r="D156" s="31"/>
      <c r="E156" s="31"/>
    </row>
    <row r="157" spans="1:5" ht="17.25" customHeight="1" thickBot="1" x14ac:dyDescent="0.3">
      <c r="A157" s="27" t="s">
        <v>77</v>
      </c>
      <c r="B157" s="31"/>
      <c r="C157" s="31"/>
      <c r="D157" s="31"/>
      <c r="E157" s="31"/>
    </row>
    <row r="158" spans="1:5" ht="17.25" customHeight="1" thickBot="1" x14ac:dyDescent="0.3">
      <c r="A158" s="27" t="s">
        <v>78</v>
      </c>
      <c r="B158" s="31"/>
      <c r="C158" s="31"/>
      <c r="D158" s="31"/>
      <c r="E158" s="31"/>
    </row>
    <row r="159" spans="1:5" ht="17.25" customHeight="1" thickBot="1" x14ac:dyDescent="0.3">
      <c r="A159" s="24" t="s">
        <v>79</v>
      </c>
      <c r="B159" s="29">
        <v>1000</v>
      </c>
      <c r="C159" s="29">
        <v>6000</v>
      </c>
      <c r="D159" s="29">
        <v>10000</v>
      </c>
      <c r="E159" s="29">
        <v>10000</v>
      </c>
    </row>
    <row r="160" spans="1:5" ht="17.25" customHeight="1" thickBot="1" x14ac:dyDescent="0.3">
      <c r="A160" s="27" t="s">
        <v>43</v>
      </c>
      <c r="B160" s="29">
        <v>1000</v>
      </c>
      <c r="C160" s="29">
        <v>6000</v>
      </c>
      <c r="D160" s="29">
        <v>10000</v>
      </c>
      <c r="E160" s="29">
        <v>10000</v>
      </c>
    </row>
    <row r="161" spans="1:5" ht="17.25" customHeight="1" thickBot="1" x14ac:dyDescent="0.3">
      <c r="A161" s="27" t="s">
        <v>76</v>
      </c>
      <c r="B161" s="29"/>
      <c r="C161" s="29"/>
      <c r="D161" s="29"/>
      <c r="E161" s="29"/>
    </row>
    <row r="162" spans="1:5" ht="21.75" customHeight="1" thickBot="1" x14ac:dyDescent="0.3">
      <c r="A162" s="27" t="s">
        <v>77</v>
      </c>
      <c r="B162" s="29"/>
      <c r="C162" s="29"/>
      <c r="D162" s="29"/>
      <c r="E162" s="29"/>
    </row>
    <row r="163" spans="1:5" ht="23.25" customHeight="1" thickBot="1" x14ac:dyDescent="0.3">
      <c r="A163" s="40" t="s">
        <v>78</v>
      </c>
      <c r="B163" s="29"/>
      <c r="C163" s="29"/>
      <c r="D163" s="29"/>
      <c r="E163" s="29"/>
    </row>
    <row r="164" spans="1:5" ht="20.25" customHeight="1" thickBot="1" x14ac:dyDescent="0.3">
      <c r="A164" s="47" t="s">
        <v>51</v>
      </c>
      <c r="B164" s="29">
        <f>B154+B159</f>
        <v>1000</v>
      </c>
      <c r="C164" s="29">
        <f>C154+C159</f>
        <v>6000</v>
      </c>
      <c r="D164" s="29">
        <f>D154+D159</f>
        <v>10000</v>
      </c>
      <c r="E164" s="29">
        <f>E154+E159</f>
        <v>10000</v>
      </c>
    </row>
    <row r="165" spans="1:5" ht="27" customHeight="1" thickBot="1" x14ac:dyDescent="0.3">
      <c r="A165" s="17" t="s">
        <v>80</v>
      </c>
      <c r="B165" s="44" t="s">
        <v>81</v>
      </c>
      <c r="C165" s="45" t="s">
        <v>82</v>
      </c>
      <c r="D165" s="480" t="s">
        <v>83</v>
      </c>
      <c r="E165" s="482"/>
    </row>
    <row r="166" spans="1:5" ht="24.75" customHeight="1" thickBot="1" x14ac:dyDescent="0.3">
      <c r="A166" s="7" t="s">
        <v>30</v>
      </c>
      <c r="B166" s="449" t="s">
        <v>84</v>
      </c>
      <c r="C166" s="450"/>
      <c r="D166" s="450"/>
      <c r="E166" s="451"/>
    </row>
    <row r="167" spans="1:5" ht="25.5" customHeight="1" thickBot="1" x14ac:dyDescent="0.3">
      <c r="A167" s="7" t="s">
        <v>32</v>
      </c>
      <c r="B167" s="468" t="s">
        <v>74</v>
      </c>
      <c r="C167" s="469"/>
      <c r="D167" s="469"/>
      <c r="E167" s="470"/>
    </row>
    <row r="168" spans="1:5" ht="17.25" customHeight="1" x14ac:dyDescent="0.25">
      <c r="A168" s="444"/>
      <c r="B168" s="5">
        <v>2019</v>
      </c>
      <c r="C168" s="5">
        <v>2020</v>
      </c>
      <c r="D168" s="5">
        <v>2021</v>
      </c>
      <c r="E168" s="5">
        <v>2022</v>
      </c>
    </row>
    <row r="169" spans="1:5" ht="26.25" customHeight="1" thickBot="1" x14ac:dyDescent="0.3">
      <c r="A169" s="445"/>
      <c r="B169" s="18" t="s">
        <v>13</v>
      </c>
      <c r="C169" s="18" t="s">
        <v>14</v>
      </c>
      <c r="D169" s="18" t="s">
        <v>14</v>
      </c>
      <c r="E169" s="18" t="s">
        <v>14</v>
      </c>
    </row>
    <row r="170" spans="1:5" ht="26.25" customHeight="1" thickBot="1" x14ac:dyDescent="0.3">
      <c r="A170" s="7" t="s">
        <v>34</v>
      </c>
      <c r="B170" s="20">
        <v>13</v>
      </c>
      <c r="C170" s="20">
        <v>50</v>
      </c>
      <c r="D170" s="20">
        <v>150</v>
      </c>
      <c r="E170" s="20">
        <v>80</v>
      </c>
    </row>
    <row r="171" spans="1:5" ht="17.25" customHeight="1" thickBot="1" x14ac:dyDescent="0.3">
      <c r="A171" s="7" t="s">
        <v>35</v>
      </c>
      <c r="B171" s="19">
        <v>500</v>
      </c>
      <c r="C171" s="19">
        <v>3000</v>
      </c>
      <c r="D171" s="19">
        <v>10000</v>
      </c>
      <c r="E171" s="19">
        <v>5000</v>
      </c>
    </row>
    <row r="172" spans="1:5" ht="17.25" customHeight="1" thickBot="1" x14ac:dyDescent="0.3">
      <c r="A172" s="7" t="s">
        <v>36</v>
      </c>
      <c r="B172" s="19">
        <f>B171/B170</f>
        <v>38.46153846153846</v>
      </c>
      <c r="C172" s="19">
        <f>C171/C170</f>
        <v>60</v>
      </c>
      <c r="D172" s="19">
        <f>D171/D170</f>
        <v>66.666666666666671</v>
      </c>
      <c r="E172" s="19">
        <f>E171/E170</f>
        <v>62.5</v>
      </c>
    </row>
    <row r="173" spans="1:5" ht="17.25" customHeight="1" thickBot="1" x14ac:dyDescent="0.3">
      <c r="A173" s="7" t="s">
        <v>37</v>
      </c>
      <c r="B173" s="20" t="s">
        <v>38</v>
      </c>
      <c r="C173" s="21">
        <f>C170/B170-1</f>
        <v>2.8461538461538463</v>
      </c>
      <c r="D173" s="21">
        <f t="shared" ref="D173:E175" si="4">D170/C170-1</f>
        <v>2</v>
      </c>
      <c r="E173" s="21">
        <f t="shared" si="4"/>
        <v>-0.46666666666666667</v>
      </c>
    </row>
    <row r="174" spans="1:5" ht="17.25" customHeight="1" thickBot="1" x14ac:dyDescent="0.3">
      <c r="A174" s="7" t="s">
        <v>39</v>
      </c>
      <c r="B174" s="20" t="s">
        <v>38</v>
      </c>
      <c r="C174" s="21">
        <f>C171/B171-1</f>
        <v>5</v>
      </c>
      <c r="D174" s="21">
        <f t="shared" si="4"/>
        <v>2.3333333333333335</v>
      </c>
      <c r="E174" s="21">
        <f t="shared" si="4"/>
        <v>-0.5</v>
      </c>
    </row>
    <row r="175" spans="1:5" ht="22.5" customHeight="1" thickBot="1" x14ac:dyDescent="0.3">
      <c r="A175" s="7" t="s">
        <v>40</v>
      </c>
      <c r="B175" s="20" t="s">
        <v>38</v>
      </c>
      <c r="C175" s="21">
        <f>C172/B172-1</f>
        <v>0.56000000000000005</v>
      </c>
      <c r="D175" s="21">
        <f t="shared" si="4"/>
        <v>0.11111111111111116</v>
      </c>
      <c r="E175" s="21">
        <f t="shared" si="4"/>
        <v>-6.2500000000000111E-2</v>
      </c>
    </row>
    <row r="176" spans="1:5" ht="21.75" customHeight="1" thickBot="1" x14ac:dyDescent="0.3">
      <c r="A176" s="471" t="s">
        <v>85</v>
      </c>
      <c r="B176" s="472"/>
      <c r="C176" s="472"/>
      <c r="D176" s="472"/>
      <c r="E176" s="473"/>
    </row>
    <row r="177" spans="1:5" ht="17.25" customHeight="1" x14ac:dyDescent="0.25">
      <c r="A177" s="444"/>
      <c r="B177" s="5">
        <v>2019</v>
      </c>
      <c r="C177" s="5">
        <v>2020</v>
      </c>
      <c r="D177" s="5">
        <v>2021</v>
      </c>
      <c r="E177" s="5">
        <v>2022</v>
      </c>
    </row>
    <row r="178" spans="1:5" ht="17.25" customHeight="1" thickBot="1" x14ac:dyDescent="0.3">
      <c r="A178" s="445"/>
      <c r="B178" s="18" t="s">
        <v>13</v>
      </c>
      <c r="C178" s="18" t="s">
        <v>14</v>
      </c>
      <c r="D178" s="18" t="s">
        <v>14</v>
      </c>
      <c r="E178" s="18" t="s">
        <v>14</v>
      </c>
    </row>
    <row r="179" spans="1:5" ht="17.25" customHeight="1" thickBot="1" x14ac:dyDescent="0.3">
      <c r="A179" s="24" t="s">
        <v>75</v>
      </c>
      <c r="B179" s="29"/>
      <c r="C179" s="29"/>
      <c r="D179" s="29"/>
      <c r="E179" s="29"/>
    </row>
    <row r="180" spans="1:5" ht="17.25" customHeight="1" thickBot="1" x14ac:dyDescent="0.3">
      <c r="A180" s="27" t="s">
        <v>43</v>
      </c>
      <c r="B180" s="29"/>
      <c r="C180" s="29"/>
      <c r="D180" s="29"/>
      <c r="E180" s="29"/>
    </row>
    <row r="181" spans="1:5" ht="21" customHeight="1" thickBot="1" x14ac:dyDescent="0.3">
      <c r="A181" s="27" t="s">
        <v>76</v>
      </c>
      <c r="B181" s="29"/>
      <c r="C181" s="29"/>
      <c r="D181" s="29"/>
      <c r="E181" s="29"/>
    </row>
    <row r="182" spans="1:5" ht="23.25" customHeight="1" thickBot="1" x14ac:dyDescent="0.3">
      <c r="A182" s="27" t="s">
        <v>77</v>
      </c>
      <c r="B182" s="29"/>
      <c r="C182" s="29"/>
      <c r="D182" s="29"/>
      <c r="E182" s="29"/>
    </row>
    <row r="183" spans="1:5" ht="17.25" customHeight="1" thickBot="1" x14ac:dyDescent="0.3">
      <c r="A183" s="27" t="s">
        <v>78</v>
      </c>
      <c r="B183" s="29"/>
      <c r="C183" s="29"/>
      <c r="D183" s="29"/>
      <c r="E183" s="29"/>
    </row>
    <row r="184" spans="1:5" ht="15.75" thickBot="1" x14ac:dyDescent="0.3">
      <c r="A184" s="24" t="s">
        <v>79</v>
      </c>
      <c r="B184" s="29">
        <v>500</v>
      </c>
      <c r="C184" s="29">
        <v>3000</v>
      </c>
      <c r="D184" s="29">
        <v>10000</v>
      </c>
      <c r="E184" s="29">
        <v>5000</v>
      </c>
    </row>
    <row r="185" spans="1:5" ht="15.75" thickBot="1" x14ac:dyDescent="0.3">
      <c r="A185" s="27" t="s">
        <v>43</v>
      </c>
      <c r="B185" s="29">
        <v>500</v>
      </c>
      <c r="C185" s="29">
        <v>3000</v>
      </c>
      <c r="D185" s="29">
        <v>10000</v>
      </c>
      <c r="E185" s="29">
        <v>5000</v>
      </c>
    </row>
    <row r="186" spans="1:5" ht="15.75" thickBot="1" x14ac:dyDescent="0.3">
      <c r="A186" s="27" t="s">
        <v>76</v>
      </c>
      <c r="B186" s="29"/>
      <c r="C186" s="29"/>
      <c r="D186" s="29"/>
      <c r="E186" s="29"/>
    </row>
    <row r="187" spans="1:5" ht="15.75" thickBot="1" x14ac:dyDescent="0.3">
      <c r="A187" s="27" t="s">
        <v>77</v>
      </c>
      <c r="B187" s="29"/>
      <c r="C187" s="29"/>
      <c r="D187" s="29"/>
      <c r="E187" s="29"/>
    </row>
    <row r="188" spans="1:5" ht="33.75" customHeight="1" thickBot="1" x14ac:dyDescent="0.3">
      <c r="A188" s="27" t="s">
        <v>78</v>
      </c>
      <c r="B188" s="29"/>
      <c r="C188" s="29"/>
      <c r="D188" s="29"/>
      <c r="E188" s="29"/>
    </row>
    <row r="189" spans="1:5" ht="24.75" customHeight="1" thickBot="1" x14ac:dyDescent="0.3">
      <c r="A189" s="36" t="s">
        <v>58</v>
      </c>
      <c r="B189" s="29">
        <f>B184+B179</f>
        <v>500</v>
      </c>
      <c r="C189" s="29">
        <f>C184+C179</f>
        <v>3000</v>
      </c>
      <c r="D189" s="29">
        <f>D184+D179</f>
        <v>10000</v>
      </c>
      <c r="E189" s="29">
        <f>E184+E179</f>
        <v>5000</v>
      </c>
    </row>
    <row r="190" spans="1:5" ht="12.75" customHeight="1" thickBot="1" x14ac:dyDescent="0.3">
      <c r="A190" s="474" t="s">
        <v>86</v>
      </c>
      <c r="B190" s="475"/>
      <c r="C190" s="475"/>
      <c r="D190" s="475"/>
      <c r="E190" s="476"/>
    </row>
    <row r="191" spans="1:5" ht="17.25" customHeight="1" thickBot="1" x14ac:dyDescent="0.3">
      <c r="A191" s="474" t="s">
        <v>87</v>
      </c>
      <c r="B191" s="475"/>
      <c r="C191" s="475"/>
      <c r="D191" s="475"/>
      <c r="E191" s="476"/>
    </row>
    <row r="192" spans="1:5" ht="15.75" thickBot="1" x14ac:dyDescent="0.3">
      <c r="A192" s="7" t="s">
        <v>88</v>
      </c>
      <c r="B192" s="486" t="s">
        <v>89</v>
      </c>
      <c r="C192" s="487"/>
      <c r="D192" s="487"/>
      <c r="E192" s="488"/>
    </row>
    <row r="193" spans="1:5" ht="23.25" thickBot="1" x14ac:dyDescent="0.3">
      <c r="A193" s="17" t="s">
        <v>28</v>
      </c>
      <c r="B193" s="48" t="s">
        <v>90</v>
      </c>
      <c r="C193" s="49" t="s">
        <v>82</v>
      </c>
      <c r="D193" s="468" t="s">
        <v>91</v>
      </c>
      <c r="E193" s="470"/>
    </row>
    <row r="194" spans="1:5" ht="15.75" customHeight="1" thickBot="1" x14ac:dyDescent="0.3">
      <c r="A194" s="7" t="s">
        <v>30</v>
      </c>
      <c r="B194" s="449" t="s">
        <v>92</v>
      </c>
      <c r="C194" s="450"/>
      <c r="D194" s="450"/>
      <c r="E194" s="451"/>
    </row>
    <row r="195" spans="1:5" ht="15.75" thickBot="1" x14ac:dyDescent="0.3">
      <c r="A195" s="7" t="s">
        <v>32</v>
      </c>
      <c r="B195" s="468" t="s">
        <v>93</v>
      </c>
      <c r="C195" s="469"/>
      <c r="D195" s="469"/>
      <c r="E195" s="470"/>
    </row>
    <row r="196" spans="1:5" x14ac:dyDescent="0.25">
      <c r="A196" s="444"/>
      <c r="B196" s="5">
        <v>2019</v>
      </c>
      <c r="C196" s="5">
        <v>2020</v>
      </c>
      <c r="D196" s="5">
        <v>2021</v>
      </c>
      <c r="E196" s="5">
        <v>2022</v>
      </c>
    </row>
    <row r="197" spans="1:5" ht="15.75" thickBot="1" x14ac:dyDescent="0.3">
      <c r="A197" s="445"/>
      <c r="B197" s="18" t="s">
        <v>13</v>
      </c>
      <c r="C197" s="18" t="s">
        <v>14</v>
      </c>
      <c r="D197" s="18" t="s">
        <v>14</v>
      </c>
      <c r="E197" s="18" t="s">
        <v>14</v>
      </c>
    </row>
    <row r="198" spans="1:5" ht="15.75" customHeight="1" thickBot="1" x14ac:dyDescent="0.3">
      <c r="A198" s="7" t="s">
        <v>34</v>
      </c>
      <c r="B198" s="19">
        <v>355</v>
      </c>
      <c r="C198" s="19">
        <v>0</v>
      </c>
      <c r="D198" s="19">
        <v>0</v>
      </c>
      <c r="E198" s="19">
        <v>0</v>
      </c>
    </row>
    <row r="199" spans="1:5" ht="12.75" customHeight="1" thickBot="1" x14ac:dyDescent="0.3">
      <c r="A199" s="7" t="s">
        <v>35</v>
      </c>
      <c r="B199" s="19">
        <v>73500</v>
      </c>
      <c r="C199" s="19">
        <v>0</v>
      </c>
      <c r="D199" s="19">
        <f>D217</f>
        <v>0</v>
      </c>
      <c r="E199" s="19">
        <f>E217</f>
        <v>0</v>
      </c>
    </row>
    <row r="200" spans="1:5" ht="9" customHeight="1" thickBot="1" x14ac:dyDescent="0.3">
      <c r="A200" s="7" t="s">
        <v>36</v>
      </c>
      <c r="B200" s="19">
        <f>B199/B198</f>
        <v>207.04225352112675</v>
      </c>
      <c r="C200" s="19">
        <v>0</v>
      </c>
      <c r="D200" s="19">
        <v>0</v>
      </c>
      <c r="E200" s="19">
        <v>0</v>
      </c>
    </row>
    <row r="201" spans="1:5" ht="15.75" thickBot="1" x14ac:dyDescent="0.3">
      <c r="A201" s="7" t="s">
        <v>37</v>
      </c>
      <c r="B201" s="20" t="s">
        <v>38</v>
      </c>
      <c r="C201" s="21">
        <f>C198/B198-1</f>
        <v>-1</v>
      </c>
      <c r="D201" s="21"/>
      <c r="E201" s="21"/>
    </row>
    <row r="202" spans="1:5" ht="15.75" thickBot="1" x14ac:dyDescent="0.3">
      <c r="A202" s="7" t="s">
        <v>39</v>
      </c>
      <c r="B202" s="20" t="s">
        <v>38</v>
      </c>
      <c r="C202" s="21">
        <f>C199/B199-1</f>
        <v>-1</v>
      </c>
      <c r="D202" s="21"/>
      <c r="E202" s="21"/>
    </row>
    <row r="203" spans="1:5" ht="15.75" thickBot="1" x14ac:dyDescent="0.3">
      <c r="A203" s="7" t="s">
        <v>40</v>
      </c>
      <c r="B203" s="20" t="s">
        <v>38</v>
      </c>
      <c r="C203" s="21">
        <f>C200/B200-1</f>
        <v>-1</v>
      </c>
      <c r="D203" s="21"/>
      <c r="E203" s="21"/>
    </row>
    <row r="204" spans="1:5" ht="15" customHeight="1" thickBot="1" x14ac:dyDescent="0.3">
      <c r="A204" s="471" t="s">
        <v>41</v>
      </c>
      <c r="B204" s="472"/>
      <c r="C204" s="472"/>
      <c r="D204" s="472"/>
      <c r="E204" s="473"/>
    </row>
    <row r="205" spans="1:5" x14ac:dyDescent="0.25">
      <c r="A205" s="444"/>
      <c r="B205" s="5">
        <v>2019</v>
      </c>
      <c r="C205" s="5">
        <v>2020</v>
      </c>
      <c r="D205" s="5">
        <v>2021</v>
      </c>
      <c r="E205" s="5">
        <v>2022</v>
      </c>
    </row>
    <row r="206" spans="1:5" ht="18.75" customHeight="1" thickBot="1" x14ac:dyDescent="0.3">
      <c r="A206" s="445"/>
      <c r="B206" s="18" t="s">
        <v>13</v>
      </c>
      <c r="C206" s="18" t="s">
        <v>14</v>
      </c>
      <c r="D206" s="18" t="s">
        <v>14</v>
      </c>
      <c r="E206" s="18" t="s">
        <v>14</v>
      </c>
    </row>
    <row r="207" spans="1:5" ht="15.75" thickBot="1" x14ac:dyDescent="0.3">
      <c r="A207" s="24" t="s">
        <v>75</v>
      </c>
      <c r="B207" s="31"/>
      <c r="C207" s="31"/>
      <c r="D207" s="31"/>
      <c r="E207" s="31"/>
    </row>
    <row r="208" spans="1:5" ht="41.25" customHeight="1" thickBot="1" x14ac:dyDescent="0.3">
      <c r="A208" s="27" t="s">
        <v>43</v>
      </c>
      <c r="B208" s="31"/>
      <c r="C208" s="31"/>
      <c r="D208" s="31"/>
      <c r="E208" s="31"/>
    </row>
    <row r="209" spans="1:5" ht="36" customHeight="1" thickBot="1" x14ac:dyDescent="0.3">
      <c r="A209" s="27" t="s">
        <v>76</v>
      </c>
      <c r="B209" s="31"/>
      <c r="C209" s="31"/>
      <c r="D209" s="31"/>
      <c r="E209" s="31"/>
    </row>
    <row r="210" spans="1:5" ht="15.75" thickBot="1" x14ac:dyDescent="0.3">
      <c r="A210" s="27" t="s">
        <v>77</v>
      </c>
      <c r="B210" s="31"/>
      <c r="C210" s="31"/>
      <c r="D210" s="31"/>
      <c r="E210" s="31"/>
    </row>
    <row r="211" spans="1:5" ht="12.75" customHeight="1" thickBot="1" x14ac:dyDescent="0.3">
      <c r="A211" s="27" t="s">
        <v>78</v>
      </c>
      <c r="B211" s="31"/>
      <c r="C211" s="31"/>
      <c r="D211" s="31"/>
      <c r="E211" s="31"/>
    </row>
    <row r="212" spans="1:5" ht="9" customHeight="1" thickBot="1" x14ac:dyDescent="0.3">
      <c r="A212" s="24" t="s">
        <v>79</v>
      </c>
      <c r="B212" s="29">
        <v>73500</v>
      </c>
      <c r="C212" s="31"/>
      <c r="D212" s="31">
        <v>0</v>
      </c>
      <c r="E212" s="31">
        <v>0</v>
      </c>
    </row>
    <row r="213" spans="1:5" ht="15.75" thickBot="1" x14ac:dyDescent="0.3">
      <c r="A213" s="27" t="s">
        <v>43</v>
      </c>
      <c r="B213" s="29">
        <v>73500</v>
      </c>
      <c r="C213" s="31"/>
      <c r="D213" s="31"/>
      <c r="E213" s="31"/>
    </row>
    <row r="214" spans="1:5" ht="15.75" thickBot="1" x14ac:dyDescent="0.3">
      <c r="A214" s="27" t="s">
        <v>76</v>
      </c>
      <c r="B214" s="29"/>
      <c r="C214" s="31"/>
      <c r="D214" s="31"/>
      <c r="E214" s="31"/>
    </row>
    <row r="215" spans="1:5" ht="15.75" thickBot="1" x14ac:dyDescent="0.3">
      <c r="A215" s="27" t="s">
        <v>77</v>
      </c>
      <c r="B215" s="29"/>
      <c r="C215" s="31"/>
      <c r="D215" s="31"/>
      <c r="E215" s="31"/>
    </row>
    <row r="216" spans="1:5" ht="15.75" thickBot="1" x14ac:dyDescent="0.3">
      <c r="A216" s="27" t="s">
        <v>78</v>
      </c>
      <c r="B216" s="29"/>
      <c r="C216" s="31"/>
      <c r="D216" s="31"/>
      <c r="E216" s="31"/>
    </row>
    <row r="217" spans="1:5" ht="15.75" thickBot="1" x14ac:dyDescent="0.3">
      <c r="A217" s="36" t="s">
        <v>51</v>
      </c>
      <c r="B217" s="29">
        <v>73500</v>
      </c>
      <c r="C217" s="29">
        <v>0</v>
      </c>
      <c r="D217" s="29">
        <f>D212+D207</f>
        <v>0</v>
      </c>
      <c r="E217" s="29">
        <f>E212+E207</f>
        <v>0</v>
      </c>
    </row>
    <row r="218" spans="1:5" ht="23.25" thickBot="1" x14ac:dyDescent="0.3">
      <c r="A218" s="50" t="s">
        <v>80</v>
      </c>
      <c r="B218" s="51" t="s">
        <v>94</v>
      </c>
      <c r="C218" s="49" t="s">
        <v>82</v>
      </c>
      <c r="D218" s="468" t="s">
        <v>95</v>
      </c>
      <c r="E218" s="470"/>
    </row>
    <row r="219" spans="1:5" ht="26.25" customHeight="1" thickBot="1" x14ac:dyDescent="0.3">
      <c r="A219" s="7" t="s">
        <v>30</v>
      </c>
      <c r="B219" s="449" t="s">
        <v>96</v>
      </c>
      <c r="C219" s="450"/>
      <c r="D219" s="450"/>
      <c r="E219" s="451"/>
    </row>
    <row r="220" spans="1:5" ht="12.75" customHeight="1" thickBot="1" x14ac:dyDescent="0.3">
      <c r="A220" s="7" t="s">
        <v>32</v>
      </c>
      <c r="B220" s="468" t="s">
        <v>93</v>
      </c>
      <c r="C220" s="469"/>
      <c r="D220" s="469"/>
      <c r="E220" s="470"/>
    </row>
    <row r="221" spans="1:5" ht="9" customHeight="1" x14ac:dyDescent="0.25">
      <c r="A221" s="444"/>
      <c r="B221" s="5">
        <v>2019</v>
      </c>
      <c r="C221" s="5">
        <v>2020</v>
      </c>
      <c r="D221" s="5">
        <v>2021</v>
      </c>
      <c r="E221" s="5">
        <v>2022</v>
      </c>
    </row>
    <row r="222" spans="1:5" ht="15.75" thickBot="1" x14ac:dyDescent="0.3">
      <c r="A222" s="445"/>
      <c r="B222" s="18" t="s">
        <v>13</v>
      </c>
      <c r="C222" s="18" t="s">
        <v>14</v>
      </c>
      <c r="D222" s="18" t="s">
        <v>14</v>
      </c>
      <c r="E222" s="18" t="s">
        <v>14</v>
      </c>
    </row>
    <row r="223" spans="1:5" ht="15.75" thickBot="1" x14ac:dyDescent="0.3">
      <c r="A223" s="7" t="s">
        <v>34</v>
      </c>
      <c r="B223" s="19">
        <v>495</v>
      </c>
      <c r="C223" s="19">
        <v>495</v>
      </c>
      <c r="D223" s="19"/>
      <c r="E223" s="19"/>
    </row>
    <row r="224" spans="1:5" ht="15.75" thickBot="1" x14ac:dyDescent="0.3">
      <c r="A224" s="7" t="s">
        <v>35</v>
      </c>
      <c r="B224" s="19">
        <v>42300</v>
      </c>
      <c r="C224" s="19">
        <v>8700</v>
      </c>
      <c r="D224" s="19"/>
      <c r="E224" s="19"/>
    </row>
    <row r="225" spans="1:5" ht="15" customHeight="1" thickBot="1" x14ac:dyDescent="0.3">
      <c r="A225" s="7" t="s">
        <v>36</v>
      </c>
      <c r="B225" s="19">
        <f>B224/B223</f>
        <v>85.454545454545453</v>
      </c>
      <c r="C225" s="19">
        <f>C224/C223</f>
        <v>17.575757575757574</v>
      </c>
      <c r="D225" s="19"/>
      <c r="E225" s="19"/>
    </row>
    <row r="226" spans="1:5" ht="15.75" thickBot="1" x14ac:dyDescent="0.3">
      <c r="A226" s="7" t="s">
        <v>37</v>
      </c>
      <c r="B226" s="20"/>
      <c r="C226" s="21">
        <f>C223/B223-1</f>
        <v>0</v>
      </c>
      <c r="D226" s="21"/>
      <c r="E226" s="21"/>
    </row>
    <row r="227" spans="1:5" ht="15.75" thickBot="1" x14ac:dyDescent="0.3">
      <c r="A227" s="7" t="s">
        <v>39</v>
      </c>
      <c r="B227" s="20"/>
      <c r="C227" s="21">
        <f>C224/B224-1</f>
        <v>-0.79432624113475181</v>
      </c>
      <c r="D227" s="21"/>
      <c r="E227" s="21"/>
    </row>
    <row r="228" spans="1:5" ht="15.75" thickBot="1" x14ac:dyDescent="0.3">
      <c r="A228" s="7" t="s">
        <v>40</v>
      </c>
      <c r="B228" s="20"/>
      <c r="C228" s="21">
        <f>C225/B225-1</f>
        <v>-0.79432624113475181</v>
      </c>
      <c r="D228" s="21"/>
      <c r="E228" s="21"/>
    </row>
    <row r="229" spans="1:5" ht="15.75" customHeight="1" thickBot="1" x14ac:dyDescent="0.3">
      <c r="A229" s="471" t="s">
        <v>85</v>
      </c>
      <c r="B229" s="472"/>
      <c r="C229" s="472"/>
      <c r="D229" s="472"/>
      <c r="E229" s="473"/>
    </row>
    <row r="230" spans="1:5" ht="27" customHeight="1" x14ac:dyDescent="0.25">
      <c r="A230" s="444"/>
      <c r="B230" s="5">
        <v>2019</v>
      </c>
      <c r="C230" s="5">
        <v>2020</v>
      </c>
      <c r="D230" s="5">
        <v>2021</v>
      </c>
      <c r="E230" s="5">
        <v>2022</v>
      </c>
    </row>
    <row r="231" spans="1:5" ht="15.75" thickBot="1" x14ac:dyDescent="0.3">
      <c r="A231" s="445"/>
      <c r="B231" s="18" t="s">
        <v>13</v>
      </c>
      <c r="C231" s="18" t="s">
        <v>14</v>
      </c>
      <c r="D231" s="18" t="s">
        <v>14</v>
      </c>
      <c r="E231" s="18" t="s">
        <v>14</v>
      </c>
    </row>
    <row r="232" spans="1:5" ht="17.25" customHeight="1" thickBot="1" x14ac:dyDescent="0.3">
      <c r="A232" s="24" t="s">
        <v>75</v>
      </c>
      <c r="B232" s="31"/>
      <c r="C232" s="31"/>
      <c r="D232" s="31"/>
      <c r="E232" s="31"/>
    </row>
    <row r="233" spans="1:5" ht="15.75" thickBot="1" x14ac:dyDescent="0.3">
      <c r="A233" s="27" t="s">
        <v>43</v>
      </c>
      <c r="B233" s="31"/>
      <c r="C233" s="31"/>
      <c r="D233" s="31"/>
      <c r="E233" s="31"/>
    </row>
    <row r="234" spans="1:5" ht="12.75" customHeight="1" thickBot="1" x14ac:dyDescent="0.3">
      <c r="A234" s="27" t="s">
        <v>76</v>
      </c>
      <c r="B234" s="31"/>
      <c r="C234" s="31"/>
      <c r="D234" s="31"/>
      <c r="E234" s="31"/>
    </row>
    <row r="235" spans="1:5" ht="9" customHeight="1" thickBot="1" x14ac:dyDescent="0.3">
      <c r="A235" s="27" t="s">
        <v>77</v>
      </c>
      <c r="B235" s="31"/>
      <c r="C235" s="31"/>
      <c r="D235" s="31"/>
      <c r="E235" s="31"/>
    </row>
    <row r="236" spans="1:5" ht="15.75" thickBot="1" x14ac:dyDescent="0.3">
      <c r="A236" s="27" t="s">
        <v>78</v>
      </c>
      <c r="B236" s="31"/>
      <c r="C236" s="31"/>
      <c r="D236" s="31"/>
      <c r="E236" s="31"/>
    </row>
    <row r="237" spans="1:5" ht="15.75" thickBot="1" x14ac:dyDescent="0.3">
      <c r="A237" s="24" t="s">
        <v>79</v>
      </c>
      <c r="B237" s="29">
        <v>42300</v>
      </c>
      <c r="C237" s="31">
        <v>8700</v>
      </c>
      <c r="D237" s="31"/>
      <c r="E237" s="31">
        <v>0</v>
      </c>
    </row>
    <row r="238" spans="1:5" ht="15.75" thickBot="1" x14ac:dyDescent="0.3">
      <c r="A238" s="27" t="s">
        <v>43</v>
      </c>
      <c r="B238" s="29">
        <v>42300</v>
      </c>
      <c r="C238" s="31">
        <v>8700</v>
      </c>
      <c r="D238" s="31"/>
      <c r="E238" s="31"/>
    </row>
    <row r="239" spans="1:5" ht="15.75" thickBot="1" x14ac:dyDescent="0.3">
      <c r="A239" s="27" t="s">
        <v>76</v>
      </c>
      <c r="B239" s="29"/>
      <c r="C239" s="31"/>
      <c r="D239" s="31"/>
      <c r="E239" s="31"/>
    </row>
    <row r="240" spans="1:5" ht="15.75" thickBot="1" x14ac:dyDescent="0.3">
      <c r="A240" s="27" t="s">
        <v>77</v>
      </c>
      <c r="B240" s="29"/>
      <c r="C240" s="31"/>
      <c r="D240" s="31"/>
      <c r="E240" s="31"/>
    </row>
    <row r="241" spans="1:5" ht="15.75" thickBot="1" x14ac:dyDescent="0.3">
      <c r="A241" s="27" t="s">
        <v>78</v>
      </c>
      <c r="B241" s="29"/>
      <c r="C241" s="31"/>
      <c r="D241" s="31"/>
      <c r="E241" s="31"/>
    </row>
    <row r="242" spans="1:5" ht="15.75" customHeight="1" thickBot="1" x14ac:dyDescent="0.3">
      <c r="A242" s="36" t="s">
        <v>58</v>
      </c>
      <c r="B242" s="29">
        <f>B237+B232</f>
        <v>42300</v>
      </c>
      <c r="C242" s="29">
        <f>C237+C232</f>
        <v>8700</v>
      </c>
      <c r="D242" s="29">
        <f>D237+D232</f>
        <v>0</v>
      </c>
      <c r="E242" s="29">
        <f>E237+E232</f>
        <v>0</v>
      </c>
    </row>
    <row r="243" spans="1:5" ht="15.75" thickBot="1" x14ac:dyDescent="0.3">
      <c r="A243" s="49" t="s">
        <v>88</v>
      </c>
      <c r="B243" s="492" t="s">
        <v>97</v>
      </c>
      <c r="C243" s="493"/>
      <c r="D243" s="493"/>
      <c r="E243" s="494"/>
    </row>
    <row r="244" spans="1:5" ht="39.75" customHeight="1" thickBot="1" x14ac:dyDescent="0.3">
      <c r="A244" s="17" t="s">
        <v>98</v>
      </c>
      <c r="B244" s="52" t="s">
        <v>99</v>
      </c>
      <c r="C244" s="49" t="s">
        <v>82</v>
      </c>
      <c r="D244" s="468" t="s">
        <v>100</v>
      </c>
      <c r="E244" s="470"/>
    </row>
    <row r="245" spans="1:5" ht="15.75" customHeight="1" thickBot="1" x14ac:dyDescent="0.3">
      <c r="A245" s="7" t="s">
        <v>30</v>
      </c>
      <c r="B245" s="449" t="s">
        <v>101</v>
      </c>
      <c r="C245" s="450"/>
      <c r="D245" s="450"/>
      <c r="E245" s="451"/>
    </row>
    <row r="246" spans="1:5" ht="15.75" thickBot="1" x14ac:dyDescent="0.3">
      <c r="A246" s="7" t="s">
        <v>32</v>
      </c>
      <c r="B246" s="468" t="s">
        <v>102</v>
      </c>
      <c r="C246" s="469"/>
      <c r="D246" s="469"/>
      <c r="E246" s="470"/>
    </row>
    <row r="247" spans="1:5" ht="25.5" customHeight="1" x14ac:dyDescent="0.25">
      <c r="A247" s="444"/>
      <c r="B247" s="5">
        <v>2019</v>
      </c>
      <c r="C247" s="5">
        <v>2020</v>
      </c>
      <c r="D247" s="5">
        <v>2021</v>
      </c>
      <c r="E247" s="5">
        <v>2022</v>
      </c>
    </row>
    <row r="248" spans="1:5" ht="15.75" customHeight="1" thickBot="1" x14ac:dyDescent="0.3">
      <c r="A248" s="445"/>
      <c r="B248" s="18" t="s">
        <v>13</v>
      </c>
      <c r="C248" s="18" t="s">
        <v>14</v>
      </c>
      <c r="D248" s="18" t="s">
        <v>14</v>
      </c>
      <c r="E248" s="18" t="s">
        <v>14</v>
      </c>
    </row>
    <row r="249" spans="1:5" ht="15.75" thickBot="1" x14ac:dyDescent="0.3">
      <c r="A249" s="7" t="s">
        <v>34</v>
      </c>
      <c r="B249" s="20">
        <v>1</v>
      </c>
      <c r="C249" s="20">
        <v>1</v>
      </c>
      <c r="D249" s="20">
        <v>1</v>
      </c>
      <c r="E249" s="20">
        <v>1</v>
      </c>
    </row>
    <row r="250" spans="1:5" ht="23.25" customHeight="1" thickBot="1" x14ac:dyDescent="0.3">
      <c r="A250" s="7" t="s">
        <v>35</v>
      </c>
      <c r="B250" s="19">
        <v>356300</v>
      </c>
      <c r="C250" s="19">
        <f>C268</f>
        <v>230000</v>
      </c>
      <c r="D250" s="19">
        <f>D268</f>
        <v>110500</v>
      </c>
      <c r="E250" s="19">
        <f>E268</f>
        <v>110000</v>
      </c>
    </row>
    <row r="251" spans="1:5" ht="23.25" customHeight="1" thickBot="1" x14ac:dyDescent="0.3">
      <c r="A251" s="7" t="s">
        <v>36</v>
      </c>
      <c r="B251" s="19">
        <f>B250/B249</f>
        <v>356300</v>
      </c>
      <c r="C251" s="19">
        <f>C250/C249</f>
        <v>230000</v>
      </c>
      <c r="D251" s="19">
        <f>D250/D249</f>
        <v>110500</v>
      </c>
      <c r="E251" s="19">
        <f>E250/E249</f>
        <v>110000</v>
      </c>
    </row>
    <row r="252" spans="1:5" ht="12.75" customHeight="1" thickBot="1" x14ac:dyDescent="0.3">
      <c r="A252" s="7" t="s">
        <v>37</v>
      </c>
      <c r="B252" s="53">
        <f>B251/B250-1</f>
        <v>0</v>
      </c>
      <c r="C252" s="21">
        <f>C249/B249-1</f>
        <v>0</v>
      </c>
      <c r="D252" s="21">
        <f t="shared" ref="D252:E254" si="5">D249/C249-1</f>
        <v>0</v>
      </c>
      <c r="E252" s="21">
        <f t="shared" si="5"/>
        <v>0</v>
      </c>
    </row>
    <row r="253" spans="1:5" ht="15" customHeight="1" thickBot="1" x14ac:dyDescent="0.3">
      <c r="A253" s="7" t="s">
        <v>39</v>
      </c>
      <c r="B253" s="20" t="s">
        <v>38</v>
      </c>
      <c r="C253" s="21">
        <f>C250/B250-1</f>
        <v>-0.35447656469267474</v>
      </c>
      <c r="D253" s="21">
        <f t="shared" si="5"/>
        <v>-0.51956521739130435</v>
      </c>
      <c r="E253" s="21">
        <f t="shared" si="5"/>
        <v>-4.5248868778280382E-3</v>
      </c>
    </row>
    <row r="254" spans="1:5" ht="26.25" customHeight="1" thickBot="1" x14ac:dyDescent="0.3">
      <c r="A254" s="7" t="s">
        <v>40</v>
      </c>
      <c r="B254" s="20" t="s">
        <v>38</v>
      </c>
      <c r="C254" s="21">
        <f>C251/B251-1</f>
        <v>-0.35447656469267474</v>
      </c>
      <c r="D254" s="21">
        <f t="shared" si="5"/>
        <v>-0.51956521739130435</v>
      </c>
      <c r="E254" s="21">
        <f t="shared" si="5"/>
        <v>-4.5248868778280382E-3</v>
      </c>
    </row>
    <row r="255" spans="1:5" ht="23.25" customHeight="1" thickBot="1" x14ac:dyDescent="0.3">
      <c r="A255" s="471" t="s">
        <v>103</v>
      </c>
      <c r="B255" s="472"/>
      <c r="C255" s="472"/>
      <c r="D255" s="472"/>
      <c r="E255" s="473"/>
    </row>
    <row r="256" spans="1:5" ht="15.75" customHeight="1" x14ac:dyDescent="0.25">
      <c r="A256" s="444"/>
      <c r="B256" s="5">
        <v>2019</v>
      </c>
      <c r="C256" s="5">
        <v>2020</v>
      </c>
      <c r="D256" s="5">
        <v>2021</v>
      </c>
      <c r="E256" s="5">
        <v>2022</v>
      </c>
    </row>
    <row r="257" spans="1:5" ht="12.75" customHeight="1" thickBot="1" x14ac:dyDescent="0.3">
      <c r="A257" s="445"/>
      <c r="B257" s="18" t="s">
        <v>13</v>
      </c>
      <c r="C257" s="18" t="s">
        <v>14</v>
      </c>
      <c r="D257" s="18" t="s">
        <v>14</v>
      </c>
      <c r="E257" s="18" t="s">
        <v>14</v>
      </c>
    </row>
    <row r="258" spans="1:5" ht="14.25" customHeight="1" thickBot="1" x14ac:dyDescent="0.3">
      <c r="A258" s="24" t="s">
        <v>75</v>
      </c>
      <c r="B258" s="31">
        <f>B260+B262</f>
        <v>356300</v>
      </c>
      <c r="C258" s="31">
        <f>C260+C262</f>
        <v>230000</v>
      </c>
      <c r="D258" s="31">
        <f>D260+D262</f>
        <v>110500</v>
      </c>
      <c r="E258" s="31">
        <f>E260+E262</f>
        <v>110000</v>
      </c>
    </row>
    <row r="259" spans="1:5" ht="15.75" customHeight="1" thickBot="1" x14ac:dyDescent="0.3">
      <c r="A259" s="27" t="s">
        <v>43</v>
      </c>
      <c r="B259" s="31"/>
      <c r="C259" s="31"/>
      <c r="D259" s="31"/>
      <c r="E259" s="31"/>
    </row>
    <row r="260" spans="1:5" ht="15.75" thickBot="1" x14ac:dyDescent="0.3">
      <c r="A260" s="27" t="s">
        <v>76</v>
      </c>
      <c r="B260" s="29">
        <v>350000</v>
      </c>
      <c r="C260" s="31">
        <v>225000</v>
      </c>
      <c r="D260" s="31">
        <v>110000</v>
      </c>
      <c r="E260" s="31">
        <v>110000</v>
      </c>
    </row>
    <row r="261" spans="1:5" ht="15.75" thickBot="1" x14ac:dyDescent="0.3">
      <c r="A261" s="27" t="s">
        <v>77</v>
      </c>
      <c r="B261" s="31"/>
      <c r="C261" s="31"/>
      <c r="D261" s="31"/>
      <c r="E261" s="31"/>
    </row>
    <row r="262" spans="1:5" ht="15.75" thickBot="1" x14ac:dyDescent="0.3">
      <c r="A262" s="27" t="s">
        <v>78</v>
      </c>
      <c r="B262" s="31">
        <v>6300</v>
      </c>
      <c r="C262" s="31">
        <v>5000</v>
      </c>
      <c r="D262" s="31">
        <v>500</v>
      </c>
      <c r="E262" s="31"/>
    </row>
    <row r="263" spans="1:5" ht="15.75" thickBot="1" x14ac:dyDescent="0.3">
      <c r="A263" s="24" t="s">
        <v>79</v>
      </c>
      <c r="B263" s="29"/>
      <c r="C263" s="29"/>
      <c r="D263" s="29"/>
      <c r="E263" s="29"/>
    </row>
    <row r="264" spans="1:5" ht="15.75" thickBot="1" x14ac:dyDescent="0.3">
      <c r="A264" s="27" t="s">
        <v>43</v>
      </c>
      <c r="B264" s="31"/>
      <c r="C264" s="31"/>
      <c r="D264" s="31"/>
      <c r="E264" s="31"/>
    </row>
    <row r="265" spans="1:5" ht="12.75" customHeight="1" thickBot="1" x14ac:dyDescent="0.3">
      <c r="A265" s="27" t="s">
        <v>76</v>
      </c>
      <c r="B265" s="31"/>
      <c r="C265" s="31"/>
      <c r="D265" s="31"/>
      <c r="E265" s="31"/>
    </row>
    <row r="266" spans="1:5" ht="9" customHeight="1" thickBot="1" x14ac:dyDescent="0.3">
      <c r="A266" s="27" t="s">
        <v>77</v>
      </c>
      <c r="B266" s="29"/>
      <c r="C266" s="29"/>
      <c r="D266" s="29"/>
      <c r="E266" s="29"/>
    </row>
    <row r="267" spans="1:5" ht="15.75" customHeight="1" thickBot="1" x14ac:dyDescent="0.3">
      <c r="A267" s="40" t="s">
        <v>78</v>
      </c>
      <c r="B267" s="31"/>
      <c r="C267" s="31"/>
      <c r="D267" s="31"/>
      <c r="E267" s="31"/>
    </row>
    <row r="268" spans="1:5" ht="12.75" customHeight="1" thickBot="1" x14ac:dyDescent="0.3">
      <c r="A268" s="47" t="s">
        <v>64</v>
      </c>
      <c r="B268" s="29">
        <f>B263+B258</f>
        <v>356300</v>
      </c>
      <c r="C268" s="29">
        <f>C263+C258</f>
        <v>230000</v>
      </c>
      <c r="D268" s="29">
        <f>D263+D258</f>
        <v>110500</v>
      </c>
      <c r="E268" s="29">
        <f>E263+E258</f>
        <v>110000</v>
      </c>
    </row>
    <row r="269" spans="1:5" ht="23.25" customHeight="1" thickBot="1" x14ac:dyDescent="0.3">
      <c r="A269" s="7" t="s">
        <v>88</v>
      </c>
      <c r="B269" s="489" t="s">
        <v>104</v>
      </c>
      <c r="C269" s="490"/>
      <c r="D269" s="490"/>
      <c r="E269" s="491"/>
    </row>
    <row r="270" spans="1:5" ht="34.5" thickBot="1" x14ac:dyDescent="0.3">
      <c r="A270" s="17" t="s">
        <v>105</v>
      </c>
      <c r="B270" s="48" t="s">
        <v>106</v>
      </c>
      <c r="C270" s="49" t="s">
        <v>82</v>
      </c>
      <c r="D270" s="468" t="s">
        <v>107</v>
      </c>
      <c r="E270" s="470"/>
    </row>
    <row r="271" spans="1:5" ht="15.75" customHeight="1" thickBot="1" x14ac:dyDescent="0.3">
      <c r="A271" s="7" t="s">
        <v>30</v>
      </c>
      <c r="B271" s="449" t="s">
        <v>108</v>
      </c>
      <c r="C271" s="450"/>
      <c r="D271" s="450"/>
      <c r="E271" s="451"/>
    </row>
    <row r="272" spans="1:5" ht="15.75" thickBot="1" x14ac:dyDescent="0.3">
      <c r="A272" s="7" t="s">
        <v>32</v>
      </c>
      <c r="B272" s="468" t="s">
        <v>109</v>
      </c>
      <c r="C272" s="469"/>
      <c r="D272" s="469"/>
      <c r="E272" s="470"/>
    </row>
    <row r="273" spans="1:5" x14ac:dyDescent="0.25">
      <c r="A273" s="444"/>
      <c r="B273" s="5">
        <v>2019</v>
      </c>
      <c r="C273" s="5">
        <v>2020</v>
      </c>
      <c r="D273" s="5">
        <v>2021</v>
      </c>
      <c r="E273" s="5">
        <v>2022</v>
      </c>
    </row>
    <row r="274" spans="1:5" ht="15.75" thickBot="1" x14ac:dyDescent="0.3">
      <c r="A274" s="445"/>
      <c r="B274" s="18" t="s">
        <v>13</v>
      </c>
      <c r="C274" s="18" t="s">
        <v>14</v>
      </c>
      <c r="D274" s="18" t="s">
        <v>14</v>
      </c>
      <c r="E274" s="18" t="s">
        <v>14</v>
      </c>
    </row>
    <row r="275" spans="1:5" ht="15.75" thickBot="1" x14ac:dyDescent="0.3">
      <c r="A275" s="7" t="s">
        <v>34</v>
      </c>
      <c r="B275" s="19">
        <v>1</v>
      </c>
      <c r="C275" s="19">
        <v>1</v>
      </c>
      <c r="D275" s="19"/>
      <c r="E275" s="19"/>
    </row>
    <row r="276" spans="1:5" ht="15.75" thickBot="1" x14ac:dyDescent="0.3">
      <c r="A276" s="7" t="s">
        <v>35</v>
      </c>
      <c r="B276" s="19">
        <v>19500</v>
      </c>
      <c r="C276" s="19">
        <v>9300</v>
      </c>
      <c r="D276" s="19">
        <f>D294</f>
        <v>0</v>
      </c>
      <c r="E276" s="19">
        <v>0</v>
      </c>
    </row>
    <row r="277" spans="1:5" ht="15.75" thickBot="1" x14ac:dyDescent="0.3">
      <c r="A277" s="7" t="s">
        <v>36</v>
      </c>
      <c r="B277" s="19">
        <f>B276/B275</f>
        <v>19500</v>
      </c>
      <c r="C277" s="19">
        <f>C276/C275</f>
        <v>9300</v>
      </c>
      <c r="D277" s="19"/>
      <c r="E277" s="19"/>
    </row>
    <row r="278" spans="1:5" ht="15.75" thickBot="1" x14ac:dyDescent="0.3">
      <c r="A278" s="7" t="s">
        <v>37</v>
      </c>
      <c r="B278" s="20" t="s">
        <v>38</v>
      </c>
      <c r="C278" s="21">
        <f t="shared" ref="C278:D280" si="6">C275/B275-1</f>
        <v>0</v>
      </c>
      <c r="D278" s="21">
        <f t="shared" si="6"/>
        <v>-1</v>
      </c>
      <c r="E278" s="21"/>
    </row>
    <row r="279" spans="1:5" ht="15.75" thickBot="1" x14ac:dyDescent="0.3">
      <c r="A279" s="7" t="s">
        <v>39</v>
      </c>
      <c r="B279" s="20" t="s">
        <v>38</v>
      </c>
      <c r="C279" s="21">
        <f t="shared" si="6"/>
        <v>-0.52307692307692299</v>
      </c>
      <c r="D279" s="21">
        <f t="shared" si="6"/>
        <v>-1</v>
      </c>
      <c r="E279" s="21"/>
    </row>
    <row r="280" spans="1:5" ht="15.75" thickBot="1" x14ac:dyDescent="0.3">
      <c r="A280" s="7" t="s">
        <v>40</v>
      </c>
      <c r="B280" s="20" t="s">
        <v>38</v>
      </c>
      <c r="C280" s="21">
        <f t="shared" si="6"/>
        <v>-0.52307692307692299</v>
      </c>
      <c r="D280" s="21">
        <f t="shared" si="6"/>
        <v>-1</v>
      </c>
      <c r="E280" s="21"/>
    </row>
    <row r="281" spans="1:5" ht="15.75" customHeight="1" thickBot="1" x14ac:dyDescent="0.3">
      <c r="A281" s="471" t="s">
        <v>110</v>
      </c>
      <c r="B281" s="472"/>
      <c r="C281" s="472"/>
      <c r="D281" s="472"/>
      <c r="E281" s="473"/>
    </row>
    <row r="282" spans="1:5" x14ac:dyDescent="0.25">
      <c r="A282" s="444"/>
      <c r="B282" s="5">
        <v>2019</v>
      </c>
      <c r="C282" s="5">
        <v>2020</v>
      </c>
      <c r="D282" s="5">
        <v>2021</v>
      </c>
      <c r="E282" s="5">
        <v>2022</v>
      </c>
    </row>
    <row r="283" spans="1:5" ht="15.75" thickBot="1" x14ac:dyDescent="0.3">
      <c r="A283" s="445"/>
      <c r="B283" s="18" t="s">
        <v>13</v>
      </c>
      <c r="C283" s="18" t="s">
        <v>14</v>
      </c>
      <c r="D283" s="18" t="s">
        <v>14</v>
      </c>
      <c r="E283" s="18" t="s">
        <v>14</v>
      </c>
    </row>
    <row r="284" spans="1:5" ht="15.75" thickBot="1" x14ac:dyDescent="0.3">
      <c r="A284" s="24" t="s">
        <v>75</v>
      </c>
      <c r="B284" s="31"/>
      <c r="C284" s="31"/>
      <c r="D284" s="31"/>
      <c r="E284" s="31"/>
    </row>
    <row r="285" spans="1:5" ht="15.75" thickBot="1" x14ac:dyDescent="0.3">
      <c r="A285" s="27" t="s">
        <v>43</v>
      </c>
      <c r="B285" s="31"/>
      <c r="C285" s="31"/>
      <c r="D285" s="31"/>
      <c r="E285" s="31"/>
    </row>
    <row r="286" spans="1:5" ht="15.75" thickBot="1" x14ac:dyDescent="0.3">
      <c r="A286" s="27" t="s">
        <v>76</v>
      </c>
      <c r="B286" s="31"/>
      <c r="C286" s="31"/>
      <c r="D286" s="31"/>
      <c r="E286" s="31"/>
    </row>
    <row r="287" spans="1:5" ht="15.75" thickBot="1" x14ac:dyDescent="0.3">
      <c r="A287" s="27" t="s">
        <v>77</v>
      </c>
      <c r="B287" s="31"/>
      <c r="C287" s="31"/>
      <c r="D287" s="31"/>
      <c r="E287" s="31"/>
    </row>
    <row r="288" spans="1:5" ht="15.75" thickBot="1" x14ac:dyDescent="0.3">
      <c r="A288" s="27" t="s">
        <v>78</v>
      </c>
      <c r="B288" s="31"/>
      <c r="C288" s="31"/>
      <c r="D288" s="31"/>
      <c r="E288" s="31"/>
    </row>
    <row r="289" spans="1:5" ht="15.75" thickBot="1" x14ac:dyDescent="0.3">
      <c r="A289" s="24" t="s">
        <v>79</v>
      </c>
      <c r="B289" s="29">
        <v>19500</v>
      </c>
      <c r="C289" s="31">
        <v>9300</v>
      </c>
      <c r="D289" s="31">
        <v>0</v>
      </c>
      <c r="E289" s="31">
        <v>0</v>
      </c>
    </row>
    <row r="290" spans="1:5" ht="15.75" thickBot="1" x14ac:dyDescent="0.3">
      <c r="A290" s="27" t="s">
        <v>43</v>
      </c>
      <c r="B290" s="29">
        <v>19500</v>
      </c>
      <c r="C290" s="31">
        <v>9300</v>
      </c>
      <c r="D290" s="31">
        <v>0</v>
      </c>
      <c r="E290" s="31">
        <v>0</v>
      </c>
    </row>
    <row r="291" spans="1:5" ht="15.75" thickBot="1" x14ac:dyDescent="0.3">
      <c r="A291" s="27" t="s">
        <v>76</v>
      </c>
      <c r="B291" s="29"/>
      <c r="C291" s="31"/>
      <c r="D291" s="31"/>
      <c r="E291" s="31"/>
    </row>
    <row r="292" spans="1:5" ht="15" customHeight="1" thickBot="1" x14ac:dyDescent="0.3">
      <c r="A292" s="27" t="s">
        <v>77</v>
      </c>
      <c r="B292" s="29"/>
      <c r="C292" s="31"/>
      <c r="D292" s="31"/>
      <c r="E292" s="31"/>
    </row>
    <row r="293" spans="1:5" ht="15.75" thickBot="1" x14ac:dyDescent="0.3">
      <c r="A293" s="40" t="s">
        <v>78</v>
      </c>
      <c r="B293" s="29"/>
      <c r="C293" s="31"/>
      <c r="D293" s="31"/>
      <c r="E293" s="31"/>
    </row>
    <row r="294" spans="1:5" ht="15.75" thickBot="1" x14ac:dyDescent="0.3">
      <c r="A294" s="47" t="s">
        <v>111</v>
      </c>
      <c r="B294" s="29">
        <f>B289+B284</f>
        <v>19500</v>
      </c>
      <c r="C294" s="29">
        <f>C289+C284</f>
        <v>9300</v>
      </c>
      <c r="D294" s="29">
        <f>D289+D284</f>
        <v>0</v>
      </c>
      <c r="E294" s="29">
        <f>E289+E284</f>
        <v>0</v>
      </c>
    </row>
    <row r="295" spans="1:5" ht="32.25" customHeight="1" thickBot="1" x14ac:dyDescent="0.3">
      <c r="A295" s="12" t="s">
        <v>112</v>
      </c>
      <c r="B295" s="446" t="s">
        <v>113</v>
      </c>
      <c r="C295" s="447"/>
      <c r="D295" s="447"/>
      <c r="E295" s="448"/>
    </row>
    <row r="296" spans="1:5" ht="15.75" customHeight="1" thickBot="1" x14ac:dyDescent="0.3">
      <c r="A296" s="449" t="s">
        <v>114</v>
      </c>
      <c r="B296" s="450"/>
      <c r="C296" s="450"/>
      <c r="D296" s="450"/>
      <c r="E296" s="451"/>
    </row>
    <row r="297" spans="1:5" ht="45.75" thickBot="1" x14ac:dyDescent="0.3">
      <c r="A297" s="13" t="s">
        <v>115</v>
      </c>
      <c r="B297" s="14"/>
      <c r="C297" s="8">
        <v>1</v>
      </c>
      <c r="D297" s="8">
        <v>1</v>
      </c>
      <c r="E297" s="8">
        <v>1</v>
      </c>
    </row>
    <row r="298" spans="1:5" ht="34.5" thickBot="1" x14ac:dyDescent="0.3">
      <c r="A298" s="7" t="s">
        <v>116</v>
      </c>
      <c r="B298" s="54"/>
      <c r="C298" s="16">
        <v>0.7</v>
      </c>
      <c r="D298" s="16">
        <v>0.8</v>
      </c>
      <c r="E298" s="16">
        <v>0.9</v>
      </c>
    </row>
    <row r="299" spans="1:5" ht="15.75" thickBot="1" x14ac:dyDescent="0.3">
      <c r="A299" s="452" t="s">
        <v>117</v>
      </c>
      <c r="B299" s="453"/>
      <c r="C299" s="453"/>
      <c r="D299" s="453"/>
      <c r="E299" s="454"/>
    </row>
    <row r="300" spans="1:5" ht="15.75" thickBot="1" x14ac:dyDescent="0.3">
      <c r="A300" s="474" t="s">
        <v>27</v>
      </c>
      <c r="B300" s="475"/>
      <c r="C300" s="475"/>
      <c r="D300" s="475"/>
      <c r="E300" s="476"/>
    </row>
    <row r="301" spans="1:5" ht="15.75" customHeight="1" thickBot="1" x14ac:dyDescent="0.3">
      <c r="A301" s="17" t="s">
        <v>28</v>
      </c>
      <c r="B301" s="449" t="s">
        <v>118</v>
      </c>
      <c r="C301" s="450"/>
      <c r="D301" s="450"/>
      <c r="E301" s="451"/>
    </row>
    <row r="302" spans="1:5" ht="36" customHeight="1" thickBot="1" x14ac:dyDescent="0.3">
      <c r="A302" s="7" t="s">
        <v>30</v>
      </c>
      <c r="B302" s="477" t="s">
        <v>119</v>
      </c>
      <c r="C302" s="478"/>
      <c r="D302" s="478"/>
      <c r="E302" s="479"/>
    </row>
    <row r="303" spans="1:5" ht="15.75" thickBot="1" x14ac:dyDescent="0.3">
      <c r="A303" s="7" t="s">
        <v>32</v>
      </c>
      <c r="B303" s="468" t="s">
        <v>120</v>
      </c>
      <c r="C303" s="469"/>
      <c r="D303" s="469"/>
      <c r="E303" s="470"/>
    </row>
    <row r="304" spans="1:5" x14ac:dyDescent="0.25">
      <c r="A304" s="444"/>
      <c r="B304" s="5">
        <v>2019</v>
      </c>
      <c r="C304" s="5">
        <v>2020</v>
      </c>
      <c r="D304" s="5">
        <v>2021</v>
      </c>
      <c r="E304" s="5">
        <v>2022</v>
      </c>
    </row>
    <row r="305" spans="1:5" ht="12.75" customHeight="1" thickBot="1" x14ac:dyDescent="0.3">
      <c r="A305" s="445"/>
      <c r="B305" s="18" t="s">
        <v>13</v>
      </c>
      <c r="C305" s="18" t="s">
        <v>14</v>
      </c>
      <c r="D305" s="18" t="s">
        <v>14</v>
      </c>
      <c r="E305" s="18" t="s">
        <v>14</v>
      </c>
    </row>
    <row r="306" spans="1:5" ht="11.25" customHeight="1" thickBot="1" x14ac:dyDescent="0.3">
      <c r="A306" s="7" t="s">
        <v>34</v>
      </c>
      <c r="B306" s="19">
        <v>300</v>
      </c>
      <c r="C306" s="19">
        <v>320</v>
      </c>
      <c r="D306" s="19">
        <v>330</v>
      </c>
      <c r="E306" s="19">
        <v>340</v>
      </c>
    </row>
    <row r="307" spans="1:5" ht="15.75" thickBot="1" x14ac:dyDescent="0.3">
      <c r="A307" s="7" t="s">
        <v>35</v>
      </c>
      <c r="B307" s="19">
        <f>B336</f>
        <v>17500</v>
      </c>
      <c r="C307" s="19">
        <f>C336</f>
        <v>21000</v>
      </c>
      <c r="D307" s="19">
        <f>D336</f>
        <v>21000</v>
      </c>
      <c r="E307" s="19">
        <f>E336</f>
        <v>21000</v>
      </c>
    </row>
    <row r="308" spans="1:5" ht="15.75" thickBot="1" x14ac:dyDescent="0.3">
      <c r="A308" s="7" t="s">
        <v>36</v>
      </c>
      <c r="B308" s="19">
        <f>B307/B306</f>
        <v>58.333333333333336</v>
      </c>
      <c r="C308" s="19">
        <f>C307/C306</f>
        <v>65.625</v>
      </c>
      <c r="D308" s="19">
        <f>D307/D306</f>
        <v>63.636363636363633</v>
      </c>
      <c r="E308" s="19">
        <f>E307/E306</f>
        <v>61.764705882352942</v>
      </c>
    </row>
    <row r="309" spans="1:5" ht="15.75" thickBot="1" x14ac:dyDescent="0.3">
      <c r="A309" s="7" t="s">
        <v>37</v>
      </c>
      <c r="B309" s="20" t="s">
        <v>38</v>
      </c>
      <c r="C309" s="21">
        <f t="shared" ref="C309:E311" si="7">C306/B306-1</f>
        <v>6.6666666666666652E-2</v>
      </c>
      <c r="D309" s="21">
        <f t="shared" si="7"/>
        <v>3.125E-2</v>
      </c>
      <c r="E309" s="21">
        <f t="shared" si="7"/>
        <v>3.0303030303030276E-2</v>
      </c>
    </row>
    <row r="310" spans="1:5" ht="15.75" thickBot="1" x14ac:dyDescent="0.3">
      <c r="A310" s="7" t="s">
        <v>39</v>
      </c>
      <c r="B310" s="20" t="s">
        <v>38</v>
      </c>
      <c r="C310" s="21">
        <f t="shared" si="7"/>
        <v>0.19999999999999996</v>
      </c>
      <c r="D310" s="21">
        <f t="shared" si="7"/>
        <v>0</v>
      </c>
      <c r="E310" s="21">
        <f t="shared" si="7"/>
        <v>0</v>
      </c>
    </row>
    <row r="311" spans="1:5" ht="15" customHeight="1" thickBot="1" x14ac:dyDescent="0.3">
      <c r="A311" s="7" t="s">
        <v>40</v>
      </c>
      <c r="B311" s="20" t="s">
        <v>38</v>
      </c>
      <c r="C311" s="21">
        <f t="shared" si="7"/>
        <v>0.125</v>
      </c>
      <c r="D311" s="21">
        <f t="shared" si="7"/>
        <v>-3.0303030303030387E-2</v>
      </c>
      <c r="E311" s="21">
        <f t="shared" si="7"/>
        <v>-2.9411764705882248E-2</v>
      </c>
    </row>
    <row r="312" spans="1:5" ht="15.75" customHeight="1" thickBot="1" x14ac:dyDescent="0.3">
      <c r="A312" s="471" t="s">
        <v>41</v>
      </c>
      <c r="B312" s="472"/>
      <c r="C312" s="472"/>
      <c r="D312" s="472"/>
      <c r="E312" s="473"/>
    </row>
    <row r="313" spans="1:5" ht="16.5" customHeight="1" x14ac:dyDescent="0.25">
      <c r="A313" s="444"/>
      <c r="B313" s="5">
        <v>2019</v>
      </c>
      <c r="C313" s="5">
        <v>2020</v>
      </c>
      <c r="D313" s="5">
        <v>2021</v>
      </c>
      <c r="E313" s="5">
        <v>2022</v>
      </c>
    </row>
    <row r="314" spans="1:5" ht="22.5" customHeight="1" thickBot="1" x14ac:dyDescent="0.3">
      <c r="A314" s="445"/>
      <c r="B314" s="18" t="s">
        <v>13</v>
      </c>
      <c r="C314" s="18" t="s">
        <v>14</v>
      </c>
      <c r="D314" s="18" t="s">
        <v>14</v>
      </c>
      <c r="E314" s="18" t="s">
        <v>14</v>
      </c>
    </row>
    <row r="315" spans="1:5" ht="26.25" customHeight="1" thickBot="1" x14ac:dyDescent="0.3">
      <c r="A315" s="24" t="s">
        <v>42</v>
      </c>
      <c r="B315" s="25">
        <v>14000</v>
      </c>
      <c r="C315" s="25">
        <v>13710</v>
      </c>
      <c r="D315" s="25">
        <v>13710</v>
      </c>
      <c r="E315" s="25">
        <v>13710</v>
      </c>
    </row>
    <row r="316" spans="1:5" ht="24.75" customHeight="1" thickBot="1" x14ac:dyDescent="0.3">
      <c r="A316" s="27" t="s">
        <v>43</v>
      </c>
      <c r="B316" s="29">
        <v>14000</v>
      </c>
      <c r="C316" s="25">
        <v>13710</v>
      </c>
      <c r="D316" s="25">
        <v>13710</v>
      </c>
      <c r="E316" s="25">
        <v>13710</v>
      </c>
    </row>
    <row r="317" spans="1:5" ht="15.75" customHeight="1" thickBot="1" x14ac:dyDescent="0.3">
      <c r="A317" s="27" t="s">
        <v>44</v>
      </c>
      <c r="B317" s="28"/>
      <c r="C317" s="28"/>
      <c r="D317" s="28"/>
      <c r="E317" s="28"/>
    </row>
    <row r="318" spans="1:5" ht="22.5" customHeight="1" thickBot="1" x14ac:dyDescent="0.3">
      <c r="A318" s="24" t="s">
        <v>45</v>
      </c>
      <c r="B318" s="30">
        <v>2500</v>
      </c>
      <c r="C318" s="30">
        <v>2290</v>
      </c>
      <c r="D318" s="30">
        <v>2290</v>
      </c>
      <c r="E318" s="30">
        <v>2290</v>
      </c>
    </row>
    <row r="319" spans="1:5" ht="15.75" customHeight="1" thickBot="1" x14ac:dyDescent="0.3">
      <c r="A319" s="27" t="s">
        <v>43</v>
      </c>
      <c r="B319" s="29">
        <v>2500</v>
      </c>
      <c r="C319" s="29">
        <v>2290</v>
      </c>
      <c r="D319" s="29">
        <v>2290</v>
      </c>
      <c r="E319" s="29">
        <v>2290</v>
      </c>
    </row>
    <row r="320" spans="1:5" ht="26.25" customHeight="1" thickBot="1" x14ac:dyDescent="0.3">
      <c r="A320" s="27" t="s">
        <v>44</v>
      </c>
      <c r="B320" s="31"/>
      <c r="C320" s="31"/>
      <c r="D320" s="31"/>
      <c r="E320" s="31"/>
    </row>
    <row r="321" spans="1:5" ht="15.75" customHeight="1" thickBot="1" x14ac:dyDescent="0.3">
      <c r="A321" s="24" t="s">
        <v>46</v>
      </c>
      <c r="B321" s="31">
        <v>1000</v>
      </c>
      <c r="C321" s="31">
        <v>5000</v>
      </c>
      <c r="D321" s="31">
        <v>5000</v>
      </c>
      <c r="E321" s="31">
        <v>5000</v>
      </c>
    </row>
    <row r="322" spans="1:5" ht="15.75" customHeight="1" thickBot="1" x14ac:dyDescent="0.3">
      <c r="A322" s="27" t="s">
        <v>43</v>
      </c>
      <c r="B322" s="29">
        <v>1000</v>
      </c>
      <c r="C322" s="29">
        <v>5000</v>
      </c>
      <c r="D322" s="29">
        <v>5000</v>
      </c>
      <c r="E322" s="29">
        <v>5000</v>
      </c>
    </row>
    <row r="323" spans="1:5" ht="15.75" customHeight="1" thickBot="1" x14ac:dyDescent="0.3">
      <c r="A323" s="27" t="s">
        <v>44</v>
      </c>
      <c r="B323" s="31"/>
      <c r="C323" s="31"/>
      <c r="D323" s="31"/>
      <c r="E323" s="31"/>
    </row>
    <row r="324" spans="1:5" ht="15.75" customHeight="1" thickBot="1" x14ac:dyDescent="0.3">
      <c r="A324" s="24" t="s">
        <v>47</v>
      </c>
      <c r="B324" s="31"/>
      <c r="C324" s="31"/>
      <c r="D324" s="31"/>
      <c r="E324" s="31"/>
    </row>
    <row r="325" spans="1:5" ht="15.75" customHeight="1" thickBot="1" x14ac:dyDescent="0.3">
      <c r="A325" s="27" t="s">
        <v>43</v>
      </c>
      <c r="B325" s="31"/>
      <c r="C325" s="31"/>
      <c r="D325" s="31"/>
      <c r="E325" s="31"/>
    </row>
    <row r="326" spans="1:5" ht="15.75" customHeight="1" thickBot="1" x14ac:dyDescent="0.3">
      <c r="A326" s="27" t="s">
        <v>44</v>
      </c>
      <c r="B326" s="31"/>
      <c r="C326" s="31"/>
      <c r="D326" s="31"/>
      <c r="E326" s="31"/>
    </row>
    <row r="327" spans="1:5" ht="15.75" customHeight="1" thickBot="1" x14ac:dyDescent="0.3">
      <c r="A327" s="24" t="s">
        <v>48</v>
      </c>
      <c r="B327" s="31"/>
      <c r="C327" s="31"/>
      <c r="D327" s="31"/>
      <c r="E327" s="31"/>
    </row>
    <row r="328" spans="1:5" ht="15.75" customHeight="1" thickBot="1" x14ac:dyDescent="0.3">
      <c r="A328" s="27" t="s">
        <v>43</v>
      </c>
      <c r="B328" s="31"/>
      <c r="C328" s="31"/>
      <c r="D328" s="31"/>
      <c r="E328" s="31"/>
    </row>
    <row r="329" spans="1:5" ht="15.75" customHeight="1" thickBot="1" x14ac:dyDescent="0.3">
      <c r="A329" s="27" t="s">
        <v>44</v>
      </c>
      <c r="B329" s="31"/>
      <c r="C329" s="31"/>
      <c r="D329" s="31"/>
      <c r="E329" s="31"/>
    </row>
    <row r="330" spans="1:5" ht="15.75" customHeight="1" thickBot="1" x14ac:dyDescent="0.3">
      <c r="A330" s="24" t="s">
        <v>49</v>
      </c>
      <c r="B330" s="31"/>
      <c r="C330" s="31"/>
      <c r="D330" s="31"/>
      <c r="E330" s="31"/>
    </row>
    <row r="331" spans="1:5" ht="15.75" customHeight="1" thickBot="1" x14ac:dyDescent="0.3">
      <c r="A331" s="27" t="s">
        <v>43</v>
      </c>
      <c r="B331" s="29"/>
      <c r="C331" s="29"/>
      <c r="D331" s="29"/>
      <c r="E331" s="29"/>
    </row>
    <row r="332" spans="1:5" ht="15.75" customHeight="1" thickBot="1" x14ac:dyDescent="0.3">
      <c r="A332" s="27" t="s">
        <v>44</v>
      </c>
      <c r="B332" s="31"/>
      <c r="C332" s="31"/>
      <c r="D332" s="31"/>
      <c r="E332" s="31"/>
    </row>
    <row r="333" spans="1:5" ht="24" customHeight="1" thickBot="1" x14ac:dyDescent="0.3">
      <c r="A333" s="24" t="s">
        <v>50</v>
      </c>
      <c r="B333" s="31"/>
      <c r="C333" s="31"/>
      <c r="D333" s="31"/>
      <c r="E333" s="31"/>
    </row>
    <row r="334" spans="1:5" ht="24.75" customHeight="1" thickBot="1" x14ac:dyDescent="0.3">
      <c r="A334" s="27" t="s">
        <v>43</v>
      </c>
      <c r="B334" s="34"/>
      <c r="C334" s="34"/>
      <c r="D334" s="34"/>
      <c r="E334" s="34"/>
    </row>
    <row r="335" spans="1:5" ht="25.5" customHeight="1" thickBot="1" x14ac:dyDescent="0.3">
      <c r="A335" s="40" t="s">
        <v>44</v>
      </c>
      <c r="B335" s="29"/>
      <c r="C335" s="35"/>
      <c r="D335" s="14"/>
      <c r="E335" s="14"/>
    </row>
    <row r="336" spans="1:5" ht="16.5" customHeight="1" thickBot="1" x14ac:dyDescent="0.3">
      <c r="A336" s="47" t="s">
        <v>51</v>
      </c>
      <c r="B336" s="29">
        <f>B333+B330+B327+B324+B321+B318+B315</f>
        <v>17500</v>
      </c>
      <c r="C336" s="29">
        <f>C333+C330+C327+C324+C321+C318+C315</f>
        <v>21000</v>
      </c>
      <c r="D336" s="29">
        <f>D333+D330+D327+D324+D321+D318+D315</f>
        <v>21000</v>
      </c>
      <c r="E336" s="29">
        <f>E333+E330+E327+E324+E321+E318+E315</f>
        <v>21000</v>
      </c>
    </row>
    <row r="337" spans="1:5" ht="12.75" customHeight="1" thickBot="1" x14ac:dyDescent="0.3">
      <c r="A337" s="42" t="s">
        <v>52</v>
      </c>
      <c r="B337" s="38">
        <f>IF(B336-B307=0,0,"Error")</f>
        <v>0</v>
      </c>
      <c r="C337" s="38">
        <f>IF(C336-C307=0,0,"Error")</f>
        <v>0</v>
      </c>
      <c r="D337" s="38">
        <f>IF(D336-D307=0,0,"Error")</f>
        <v>0</v>
      </c>
      <c r="E337" s="38">
        <f>IF(E336-E307=0,0,"Error")</f>
        <v>0</v>
      </c>
    </row>
    <row r="338" spans="1:5" ht="13.5" customHeight="1" thickBot="1" x14ac:dyDescent="0.3">
      <c r="A338" s="17" t="s">
        <v>80</v>
      </c>
      <c r="B338" s="449" t="s">
        <v>121</v>
      </c>
      <c r="C338" s="450"/>
      <c r="D338" s="450"/>
      <c r="E338" s="451"/>
    </row>
    <row r="339" spans="1:5" ht="21.75" customHeight="1" thickBot="1" x14ac:dyDescent="0.3">
      <c r="A339" s="7" t="s">
        <v>30</v>
      </c>
      <c r="B339" s="477" t="s">
        <v>122</v>
      </c>
      <c r="C339" s="478"/>
      <c r="D339" s="478"/>
      <c r="E339" s="479"/>
    </row>
    <row r="340" spans="1:5" ht="21.75" customHeight="1" thickBot="1" x14ac:dyDescent="0.3">
      <c r="A340" s="7" t="s">
        <v>32</v>
      </c>
      <c r="B340" s="468" t="s">
        <v>123</v>
      </c>
      <c r="C340" s="469"/>
      <c r="D340" s="469"/>
      <c r="E340" s="470"/>
    </row>
    <row r="341" spans="1:5" ht="24" customHeight="1" x14ac:dyDescent="0.25">
      <c r="A341" s="444"/>
      <c r="B341" s="5">
        <v>2019</v>
      </c>
      <c r="C341" s="5">
        <v>2020</v>
      </c>
      <c r="D341" s="5">
        <v>2021</v>
      </c>
      <c r="E341" s="5">
        <v>2022</v>
      </c>
    </row>
    <row r="342" spans="1:5" ht="21.75" customHeight="1" thickBot="1" x14ac:dyDescent="0.3">
      <c r="A342" s="445"/>
      <c r="B342" s="18" t="s">
        <v>13</v>
      </c>
      <c r="C342" s="18" t="s">
        <v>14</v>
      </c>
      <c r="D342" s="18" t="s">
        <v>14</v>
      </c>
      <c r="E342" s="18" t="s">
        <v>14</v>
      </c>
    </row>
    <row r="343" spans="1:5" ht="22.5" customHeight="1" thickBot="1" x14ac:dyDescent="0.3">
      <c r="A343" s="7" t="s">
        <v>34</v>
      </c>
      <c r="B343" s="19">
        <v>40</v>
      </c>
      <c r="C343" s="19">
        <v>40</v>
      </c>
      <c r="D343" s="19">
        <v>50</v>
      </c>
      <c r="E343" s="19">
        <v>60</v>
      </c>
    </row>
    <row r="344" spans="1:5" ht="21.75" customHeight="1" thickBot="1" x14ac:dyDescent="0.3">
      <c r="A344" s="7" t="s">
        <v>35</v>
      </c>
      <c r="B344" s="19">
        <f>B373</f>
        <v>37000</v>
      </c>
      <c r="C344" s="19">
        <f>C373</f>
        <v>81000</v>
      </c>
      <c r="D344" s="19">
        <f>D373</f>
        <v>94500</v>
      </c>
      <c r="E344" s="19">
        <f>E373</f>
        <v>95500</v>
      </c>
    </row>
    <row r="345" spans="1:5" ht="15.75" customHeight="1" thickBot="1" x14ac:dyDescent="0.3">
      <c r="A345" s="7" t="s">
        <v>36</v>
      </c>
      <c r="B345" s="19">
        <f>B344/B343</f>
        <v>925</v>
      </c>
      <c r="C345" s="19">
        <f>C344/C343</f>
        <v>2025</v>
      </c>
      <c r="D345" s="19">
        <f>D344/D343</f>
        <v>1890</v>
      </c>
      <c r="E345" s="19">
        <f>E344/E343</f>
        <v>1591.6666666666667</v>
      </c>
    </row>
    <row r="346" spans="1:5" ht="24.75" customHeight="1" thickBot="1" x14ac:dyDescent="0.3">
      <c r="A346" s="7" t="s">
        <v>37</v>
      </c>
      <c r="B346" s="20" t="s">
        <v>38</v>
      </c>
      <c r="C346" s="21">
        <f t="shared" ref="C346:E348" si="8">C343/B343-1</f>
        <v>0</v>
      </c>
      <c r="D346" s="21">
        <f t="shared" si="8"/>
        <v>0.25</v>
      </c>
      <c r="E346" s="21">
        <f t="shared" si="8"/>
        <v>0.19999999999999996</v>
      </c>
    </row>
    <row r="347" spans="1:5" ht="26.25" customHeight="1" thickBot="1" x14ac:dyDescent="0.3">
      <c r="A347" s="7" t="s">
        <v>39</v>
      </c>
      <c r="B347" s="20" t="s">
        <v>38</v>
      </c>
      <c r="C347" s="21">
        <f t="shared" si="8"/>
        <v>1.189189189189189</v>
      </c>
      <c r="D347" s="21">
        <f t="shared" si="8"/>
        <v>0.16666666666666674</v>
      </c>
      <c r="E347" s="21">
        <f t="shared" si="8"/>
        <v>1.0582010582010692E-2</v>
      </c>
    </row>
    <row r="348" spans="1:5" ht="15.75" customHeight="1" thickBot="1" x14ac:dyDescent="0.3">
      <c r="A348" s="7" t="s">
        <v>40</v>
      </c>
      <c r="B348" s="20" t="s">
        <v>38</v>
      </c>
      <c r="C348" s="21">
        <f t="shared" si="8"/>
        <v>1.189189189189189</v>
      </c>
      <c r="D348" s="21">
        <f t="shared" si="8"/>
        <v>-6.6666666666666652E-2</v>
      </c>
      <c r="E348" s="21">
        <f t="shared" si="8"/>
        <v>-0.15784832451499109</v>
      </c>
    </row>
    <row r="349" spans="1:5" ht="16.5" customHeight="1" thickBot="1" x14ac:dyDescent="0.3">
      <c r="A349" s="471" t="s">
        <v>85</v>
      </c>
      <c r="B349" s="472"/>
      <c r="C349" s="472"/>
      <c r="D349" s="472"/>
      <c r="E349" s="473"/>
    </row>
    <row r="350" spans="1:5" ht="14.25" customHeight="1" x14ac:dyDescent="0.25">
      <c r="A350" s="444"/>
      <c r="B350" s="5">
        <v>2019</v>
      </c>
      <c r="C350" s="5">
        <v>2020</v>
      </c>
      <c r="D350" s="5">
        <v>2021</v>
      </c>
      <c r="E350" s="5">
        <v>2022</v>
      </c>
    </row>
    <row r="351" spans="1:5" ht="14.25" customHeight="1" thickBot="1" x14ac:dyDescent="0.3">
      <c r="A351" s="445"/>
      <c r="B351" s="18" t="s">
        <v>13</v>
      </c>
      <c r="C351" s="18" t="s">
        <v>14</v>
      </c>
      <c r="D351" s="18" t="s">
        <v>14</v>
      </c>
      <c r="E351" s="18" t="s">
        <v>14</v>
      </c>
    </row>
    <row r="352" spans="1:5" ht="14.25" customHeight="1" thickBot="1" x14ac:dyDescent="0.3">
      <c r="A352" s="24" t="s">
        <v>42</v>
      </c>
      <c r="B352" s="25">
        <v>31000</v>
      </c>
      <c r="C352" s="25">
        <v>52270</v>
      </c>
      <c r="D352" s="25">
        <v>68551</v>
      </c>
      <c r="E352" s="25">
        <v>68551</v>
      </c>
    </row>
    <row r="353" spans="1:5" ht="12" customHeight="1" thickBot="1" x14ac:dyDescent="0.3">
      <c r="A353" s="27" t="s">
        <v>43</v>
      </c>
      <c r="B353" s="28">
        <v>31000</v>
      </c>
      <c r="C353" s="29">
        <v>52270</v>
      </c>
      <c r="D353" s="29">
        <v>68551</v>
      </c>
      <c r="E353" s="29">
        <v>68551</v>
      </c>
    </row>
    <row r="354" spans="1:5" ht="12" customHeight="1" thickBot="1" x14ac:dyDescent="0.3">
      <c r="A354" s="27" t="s">
        <v>44</v>
      </c>
      <c r="B354" s="28"/>
      <c r="C354" s="28"/>
      <c r="D354" s="28"/>
      <c r="E354" s="28"/>
    </row>
    <row r="355" spans="1:5" ht="22.5" customHeight="1" thickBot="1" x14ac:dyDescent="0.3">
      <c r="A355" s="24" t="s">
        <v>45</v>
      </c>
      <c r="B355" s="30">
        <v>5000</v>
      </c>
      <c r="C355" s="30">
        <v>8730</v>
      </c>
      <c r="D355" s="30">
        <v>11449</v>
      </c>
      <c r="E355" s="30">
        <v>11449</v>
      </c>
    </row>
    <row r="356" spans="1:5" ht="15.75" customHeight="1" thickBot="1" x14ac:dyDescent="0.3">
      <c r="A356" s="27" t="s">
        <v>43</v>
      </c>
      <c r="B356" s="29">
        <v>5000</v>
      </c>
      <c r="C356" s="30">
        <v>8730</v>
      </c>
      <c r="D356" s="29">
        <v>11449</v>
      </c>
      <c r="E356" s="29">
        <v>11449</v>
      </c>
    </row>
    <row r="357" spans="1:5" ht="15.75" customHeight="1" thickBot="1" x14ac:dyDescent="0.3">
      <c r="A357" s="27" t="s">
        <v>44</v>
      </c>
      <c r="B357" s="29"/>
      <c r="C357" s="31"/>
      <c r="D357" s="31"/>
      <c r="E357" s="31"/>
    </row>
    <row r="358" spans="1:5" ht="15.75" customHeight="1" thickBot="1" x14ac:dyDescent="0.3">
      <c r="A358" s="24" t="s">
        <v>46</v>
      </c>
      <c r="B358" s="31">
        <v>1000</v>
      </c>
      <c r="C358" s="31">
        <v>20000</v>
      </c>
      <c r="D358" s="31">
        <v>14500</v>
      </c>
      <c r="E358" s="31">
        <v>15500</v>
      </c>
    </row>
    <row r="359" spans="1:5" ht="15.75" customHeight="1" thickBot="1" x14ac:dyDescent="0.3">
      <c r="A359" s="27" t="s">
        <v>43</v>
      </c>
      <c r="B359" s="29">
        <v>1000</v>
      </c>
      <c r="C359" s="29">
        <v>20000</v>
      </c>
      <c r="D359" s="29">
        <v>14500</v>
      </c>
      <c r="E359" s="29">
        <v>15500</v>
      </c>
    </row>
    <row r="360" spans="1:5" ht="15.75" customHeight="1" thickBot="1" x14ac:dyDescent="0.3">
      <c r="A360" s="27" t="s">
        <v>44</v>
      </c>
      <c r="B360" s="29"/>
      <c r="C360" s="31"/>
      <c r="D360" s="31"/>
      <c r="E360" s="31"/>
    </row>
    <row r="361" spans="1:5" ht="15.75" customHeight="1" thickBot="1" x14ac:dyDescent="0.3">
      <c r="A361" s="24" t="s">
        <v>47</v>
      </c>
      <c r="B361" s="29"/>
      <c r="C361" s="31"/>
      <c r="D361" s="31"/>
      <c r="E361" s="31"/>
    </row>
    <row r="362" spans="1:5" ht="15.75" customHeight="1" thickBot="1" x14ac:dyDescent="0.3">
      <c r="A362" s="27" t="s">
        <v>43</v>
      </c>
      <c r="B362" s="29"/>
      <c r="C362" s="31"/>
      <c r="D362" s="31"/>
      <c r="E362" s="31"/>
    </row>
    <row r="363" spans="1:5" ht="15.75" customHeight="1" thickBot="1" x14ac:dyDescent="0.3">
      <c r="A363" s="27" t="s">
        <v>44</v>
      </c>
      <c r="B363" s="29"/>
      <c r="C363" s="31"/>
      <c r="D363" s="31"/>
      <c r="E363" s="31"/>
    </row>
    <row r="364" spans="1:5" ht="15.75" customHeight="1" thickBot="1" x14ac:dyDescent="0.3">
      <c r="A364" s="24" t="s">
        <v>48</v>
      </c>
      <c r="B364" s="29"/>
      <c r="C364" s="31"/>
      <c r="D364" s="31"/>
      <c r="E364" s="31"/>
    </row>
    <row r="365" spans="1:5" ht="15.75" customHeight="1" thickBot="1" x14ac:dyDescent="0.3">
      <c r="A365" s="27" t="s">
        <v>43</v>
      </c>
      <c r="B365" s="29"/>
      <c r="C365" s="31"/>
      <c r="D365" s="31"/>
      <c r="E365" s="31"/>
    </row>
    <row r="366" spans="1:5" ht="15.75" customHeight="1" thickBot="1" x14ac:dyDescent="0.3">
      <c r="A366" s="27" t="s">
        <v>44</v>
      </c>
      <c r="B366" s="29"/>
      <c r="C366" s="31"/>
      <c r="D366" s="31"/>
      <c r="E366" s="31"/>
    </row>
    <row r="367" spans="1:5" ht="15.75" customHeight="1" thickBot="1" x14ac:dyDescent="0.3">
      <c r="A367" s="24" t="s">
        <v>49</v>
      </c>
      <c r="B367" s="29"/>
      <c r="C367" s="31"/>
      <c r="D367" s="31"/>
      <c r="E367" s="31"/>
    </row>
    <row r="368" spans="1:5" ht="15.75" customHeight="1" thickBot="1" x14ac:dyDescent="0.3">
      <c r="A368" s="27" t="s">
        <v>43</v>
      </c>
      <c r="B368" s="29"/>
      <c r="C368" s="29"/>
      <c r="D368" s="29"/>
      <c r="E368" s="29"/>
    </row>
    <row r="369" spans="1:5" ht="15.75" customHeight="1" thickBot="1" x14ac:dyDescent="0.3">
      <c r="A369" s="27" t="s">
        <v>44</v>
      </c>
      <c r="B369" s="29"/>
      <c r="C369" s="31"/>
      <c r="D369" s="31"/>
      <c r="E369" s="31"/>
    </row>
    <row r="370" spans="1:5" ht="15.75" customHeight="1" thickBot="1" x14ac:dyDescent="0.3">
      <c r="A370" s="24" t="s">
        <v>50</v>
      </c>
      <c r="B370" s="29"/>
      <c r="C370" s="31"/>
      <c r="D370" s="31"/>
      <c r="E370" s="31"/>
    </row>
    <row r="371" spans="1:5" ht="15.75" customHeight="1" thickBot="1" x14ac:dyDescent="0.3">
      <c r="A371" s="27" t="s">
        <v>43</v>
      </c>
      <c r="B371" s="29"/>
      <c r="C371" s="34"/>
      <c r="D371" s="34"/>
      <c r="E371" s="34"/>
    </row>
    <row r="372" spans="1:5" ht="15.75" customHeight="1" thickBot="1" x14ac:dyDescent="0.3">
      <c r="A372" s="40" t="s">
        <v>44</v>
      </c>
      <c r="B372" s="29"/>
      <c r="C372" s="35"/>
      <c r="D372" s="14"/>
      <c r="E372" s="14"/>
    </row>
    <row r="373" spans="1:5" ht="15.75" customHeight="1" thickBot="1" x14ac:dyDescent="0.3">
      <c r="A373" s="47" t="s">
        <v>58</v>
      </c>
      <c r="B373" s="29">
        <f>B370+B367+B364+B361+B358+B355+B352</f>
        <v>37000</v>
      </c>
      <c r="C373" s="29">
        <f>C370+C367+C364+C361+C358+C355+C352</f>
        <v>81000</v>
      </c>
      <c r="D373" s="29">
        <f>D370+D367+D364+D361+D358+D355+D352</f>
        <v>94500</v>
      </c>
      <c r="E373" s="29">
        <f>E370+E367+E364+E361+E358+E355+E352</f>
        <v>95500</v>
      </c>
    </row>
    <row r="374" spans="1:5" ht="15.75" customHeight="1" thickBot="1" x14ac:dyDescent="0.3">
      <c r="A374" s="42" t="s">
        <v>52</v>
      </c>
      <c r="B374" s="38">
        <f>IF(B373-B344=0,0,"Error")</f>
        <v>0</v>
      </c>
      <c r="C374" s="38">
        <f>IF(C373-C344=0,0,"Error")</f>
        <v>0</v>
      </c>
      <c r="D374" s="38">
        <f>IF(D373-D344=0,0,"Error")</f>
        <v>0</v>
      </c>
      <c r="E374" s="38">
        <f>IF(E373-E344=0,0,"Error")</f>
        <v>0</v>
      </c>
    </row>
    <row r="375" spans="1:5" ht="15.75" customHeight="1" thickBot="1" x14ac:dyDescent="0.3">
      <c r="A375" s="474" t="s">
        <v>65</v>
      </c>
      <c r="B375" s="475"/>
      <c r="C375" s="475"/>
      <c r="D375" s="475"/>
      <c r="E375" s="476"/>
    </row>
    <row r="376" spans="1:5" ht="15.75" customHeight="1" thickBot="1" x14ac:dyDescent="0.3">
      <c r="A376" s="474" t="s">
        <v>66</v>
      </c>
      <c r="B376" s="475"/>
      <c r="C376" s="475"/>
      <c r="D376" s="475"/>
      <c r="E376" s="476"/>
    </row>
    <row r="377" spans="1:5" ht="15.75" customHeight="1" thickBot="1" x14ac:dyDescent="0.3">
      <c r="A377" s="17" t="s">
        <v>67</v>
      </c>
      <c r="B377" s="486" t="s">
        <v>68</v>
      </c>
      <c r="C377" s="487"/>
      <c r="D377" s="487"/>
      <c r="E377" s="488"/>
    </row>
    <row r="378" spans="1:5" ht="27.75" customHeight="1" thickBot="1" x14ac:dyDescent="0.3">
      <c r="A378" s="17" t="s">
        <v>69</v>
      </c>
      <c r="B378" s="44" t="s">
        <v>70</v>
      </c>
      <c r="C378" s="45" t="s">
        <v>82</v>
      </c>
      <c r="D378" s="480"/>
      <c r="E378" s="482"/>
    </row>
    <row r="379" spans="1:5" ht="15.75" customHeight="1" thickBot="1" x14ac:dyDescent="0.3">
      <c r="A379" s="46"/>
      <c r="B379" s="480"/>
      <c r="C379" s="481"/>
      <c r="D379" s="481"/>
      <c r="E379" s="482"/>
    </row>
    <row r="380" spans="1:5" ht="31.5" customHeight="1" thickBot="1" x14ac:dyDescent="0.3">
      <c r="A380" s="7" t="s">
        <v>30</v>
      </c>
      <c r="B380" s="449" t="s">
        <v>124</v>
      </c>
      <c r="C380" s="450"/>
      <c r="D380" s="450"/>
      <c r="E380" s="451"/>
    </row>
    <row r="381" spans="1:5" ht="15.75" customHeight="1" thickBot="1" x14ac:dyDescent="0.3">
      <c r="A381" s="7" t="s">
        <v>32</v>
      </c>
      <c r="B381" s="468" t="s">
        <v>74</v>
      </c>
      <c r="C381" s="469"/>
      <c r="D381" s="469"/>
      <c r="E381" s="470"/>
    </row>
    <row r="382" spans="1:5" ht="27" customHeight="1" x14ac:dyDescent="0.25">
      <c r="A382" s="444"/>
      <c r="B382" s="5">
        <v>2019</v>
      </c>
      <c r="C382" s="5">
        <v>2020</v>
      </c>
      <c r="D382" s="5">
        <v>2021</v>
      </c>
      <c r="E382" s="5">
        <v>2022</v>
      </c>
    </row>
    <row r="383" spans="1:5" ht="15.75" customHeight="1" thickBot="1" x14ac:dyDescent="0.3">
      <c r="A383" s="445"/>
      <c r="B383" s="18" t="s">
        <v>13</v>
      </c>
      <c r="C383" s="18" t="s">
        <v>14</v>
      </c>
      <c r="D383" s="18" t="s">
        <v>14</v>
      </c>
      <c r="E383" s="18" t="s">
        <v>14</v>
      </c>
    </row>
    <row r="384" spans="1:5" ht="24" customHeight="1" thickBot="1" x14ac:dyDescent="0.3">
      <c r="A384" s="7" t="s">
        <v>34</v>
      </c>
      <c r="B384" s="19"/>
      <c r="C384" s="19">
        <v>30</v>
      </c>
      <c r="D384" s="19"/>
      <c r="E384" s="19"/>
    </row>
    <row r="385" spans="1:5" ht="15.75" customHeight="1" thickBot="1" x14ac:dyDescent="0.3">
      <c r="A385" s="7" t="s">
        <v>35</v>
      </c>
      <c r="B385" s="19"/>
      <c r="C385" s="19">
        <v>7100</v>
      </c>
      <c r="D385" s="19"/>
      <c r="E385" s="19"/>
    </row>
    <row r="386" spans="1:5" ht="15.75" customHeight="1" thickBot="1" x14ac:dyDescent="0.3">
      <c r="A386" s="7" t="s">
        <v>36</v>
      </c>
      <c r="B386" s="19"/>
      <c r="C386" s="19">
        <f>C385/C384</f>
        <v>236.66666666666666</v>
      </c>
      <c r="D386" s="19"/>
      <c r="E386" s="19"/>
    </row>
    <row r="387" spans="1:5" ht="15.75" customHeight="1" thickBot="1" x14ac:dyDescent="0.3">
      <c r="A387" s="7" t="s">
        <v>37</v>
      </c>
      <c r="B387" s="20" t="s">
        <v>38</v>
      </c>
      <c r="C387" s="21"/>
      <c r="D387" s="21"/>
      <c r="E387" s="21"/>
    </row>
    <row r="388" spans="1:5" ht="29.25" customHeight="1" thickBot="1" x14ac:dyDescent="0.3">
      <c r="A388" s="7" t="s">
        <v>39</v>
      </c>
      <c r="B388" s="20" t="s">
        <v>38</v>
      </c>
      <c r="C388" s="21"/>
      <c r="D388" s="21"/>
      <c r="E388" s="21"/>
    </row>
    <row r="389" spans="1:5" ht="15.75" customHeight="1" thickBot="1" x14ac:dyDescent="0.3">
      <c r="A389" s="7" t="s">
        <v>40</v>
      </c>
      <c r="B389" s="20" t="s">
        <v>38</v>
      </c>
      <c r="C389" s="21"/>
      <c r="D389" s="21"/>
      <c r="E389" s="21"/>
    </row>
    <row r="390" spans="1:5" ht="22.5" customHeight="1" thickBot="1" x14ac:dyDescent="0.3">
      <c r="A390" s="17" t="s">
        <v>80</v>
      </c>
      <c r="B390" s="44" t="s">
        <v>81</v>
      </c>
      <c r="C390" s="45" t="s">
        <v>82</v>
      </c>
      <c r="D390" s="480"/>
      <c r="E390" s="482"/>
    </row>
    <row r="391" spans="1:5" ht="34.5" customHeight="1" thickBot="1" x14ac:dyDescent="0.3">
      <c r="A391" s="7" t="s">
        <v>30</v>
      </c>
      <c r="B391" s="449" t="s">
        <v>125</v>
      </c>
      <c r="C391" s="450"/>
      <c r="D391" s="450"/>
      <c r="E391" s="451"/>
    </row>
    <row r="392" spans="1:5" ht="15.75" customHeight="1" thickBot="1" x14ac:dyDescent="0.3">
      <c r="A392" s="7" t="s">
        <v>32</v>
      </c>
      <c r="B392" s="468" t="s">
        <v>74</v>
      </c>
      <c r="C392" s="469"/>
      <c r="D392" s="469"/>
      <c r="E392" s="470"/>
    </row>
    <row r="393" spans="1:5" ht="15.75" customHeight="1" x14ac:dyDescent="0.25">
      <c r="A393" s="444"/>
      <c r="B393" s="5">
        <v>2019</v>
      </c>
      <c r="C393" s="5">
        <v>2020</v>
      </c>
      <c r="D393" s="5">
        <v>2021</v>
      </c>
      <c r="E393" s="5">
        <v>2022</v>
      </c>
    </row>
    <row r="394" spans="1:5" ht="15.75" customHeight="1" thickBot="1" x14ac:dyDescent="0.3">
      <c r="A394" s="445"/>
      <c r="B394" s="18" t="s">
        <v>13</v>
      </c>
      <c r="C394" s="18" t="s">
        <v>14</v>
      </c>
      <c r="D394" s="18" t="s">
        <v>14</v>
      </c>
      <c r="E394" s="18" t="s">
        <v>14</v>
      </c>
    </row>
    <row r="395" spans="1:5" ht="15.75" customHeight="1" thickBot="1" x14ac:dyDescent="0.3">
      <c r="A395" s="7" t="s">
        <v>34</v>
      </c>
      <c r="B395" s="7"/>
      <c r="C395" s="20">
        <v>30</v>
      </c>
      <c r="D395" s="20"/>
      <c r="E395" s="20"/>
    </row>
    <row r="396" spans="1:5" ht="15.75" customHeight="1" thickBot="1" x14ac:dyDescent="0.3">
      <c r="A396" s="7" t="s">
        <v>35</v>
      </c>
      <c r="B396" s="19"/>
      <c r="C396" s="19">
        <v>2000</v>
      </c>
      <c r="D396" s="19"/>
      <c r="E396" s="19"/>
    </row>
    <row r="397" spans="1:5" ht="15.75" customHeight="1" thickBot="1" x14ac:dyDescent="0.3">
      <c r="A397" s="7" t="s">
        <v>36</v>
      </c>
      <c r="B397" s="19"/>
      <c r="C397" s="19">
        <f>C396/C395</f>
        <v>66.666666666666671</v>
      </c>
      <c r="D397" s="19"/>
      <c r="E397" s="19"/>
    </row>
    <row r="398" spans="1:5" ht="15.75" customHeight="1" thickBot="1" x14ac:dyDescent="0.3">
      <c r="A398" s="7" t="s">
        <v>37</v>
      </c>
      <c r="B398" s="20" t="s">
        <v>38</v>
      </c>
      <c r="C398" s="21"/>
      <c r="D398" s="21"/>
      <c r="E398" s="21"/>
    </row>
    <row r="399" spans="1:5" ht="15.75" customHeight="1" thickBot="1" x14ac:dyDescent="0.3">
      <c r="A399" s="7" t="s">
        <v>39</v>
      </c>
      <c r="B399" s="20" t="s">
        <v>38</v>
      </c>
      <c r="C399" s="21"/>
      <c r="D399" s="21"/>
      <c r="E399" s="21"/>
    </row>
    <row r="400" spans="1:5" ht="15.75" customHeight="1" thickBot="1" x14ac:dyDescent="0.3">
      <c r="A400" s="7" t="s">
        <v>40</v>
      </c>
      <c r="B400" s="20" t="s">
        <v>38</v>
      </c>
      <c r="C400" s="21"/>
      <c r="D400" s="21"/>
      <c r="E400" s="21"/>
    </row>
    <row r="401" spans="1:5" ht="15.75" customHeight="1" thickBot="1" x14ac:dyDescent="0.3">
      <c r="A401" s="471" t="s">
        <v>126</v>
      </c>
      <c r="B401" s="472"/>
      <c r="C401" s="472"/>
      <c r="D401" s="472"/>
      <c r="E401" s="473"/>
    </row>
    <row r="402" spans="1:5" ht="21.75" customHeight="1" x14ac:dyDescent="0.25">
      <c r="A402" s="444"/>
      <c r="B402" s="5">
        <v>2019</v>
      </c>
      <c r="C402" s="5">
        <v>2020</v>
      </c>
      <c r="D402" s="5">
        <v>2021</v>
      </c>
      <c r="E402" s="5">
        <v>2022</v>
      </c>
    </row>
    <row r="403" spans="1:5" ht="27" customHeight="1" thickBot="1" x14ac:dyDescent="0.3">
      <c r="A403" s="445"/>
      <c r="B403" s="18" t="s">
        <v>13</v>
      </c>
      <c r="C403" s="18" t="s">
        <v>14</v>
      </c>
      <c r="D403" s="18" t="s">
        <v>14</v>
      </c>
      <c r="E403" s="18" t="s">
        <v>14</v>
      </c>
    </row>
    <row r="404" spans="1:5" ht="27" customHeight="1" thickBot="1" x14ac:dyDescent="0.3">
      <c r="A404" s="24" t="s">
        <v>75</v>
      </c>
      <c r="B404" s="29"/>
      <c r="C404" s="29"/>
      <c r="D404" s="29"/>
      <c r="E404" s="29"/>
    </row>
    <row r="405" spans="1:5" ht="25.5" customHeight="1" thickBot="1" x14ac:dyDescent="0.3">
      <c r="A405" s="27" t="s">
        <v>43</v>
      </c>
      <c r="B405" s="29"/>
      <c r="C405" s="29"/>
      <c r="D405" s="29"/>
      <c r="E405" s="29"/>
    </row>
    <row r="406" spans="1:5" ht="15.75" customHeight="1" thickBot="1" x14ac:dyDescent="0.3">
      <c r="A406" s="27" t="s">
        <v>76</v>
      </c>
      <c r="B406" s="29"/>
      <c r="C406" s="29"/>
      <c r="D406" s="29"/>
      <c r="E406" s="29"/>
    </row>
    <row r="407" spans="1:5" ht="15.75" customHeight="1" thickBot="1" x14ac:dyDescent="0.3">
      <c r="A407" s="27" t="s">
        <v>77</v>
      </c>
      <c r="B407" s="29"/>
      <c r="C407" s="29"/>
      <c r="D407" s="29"/>
      <c r="E407" s="29"/>
    </row>
    <row r="408" spans="1:5" ht="26.25" customHeight="1" thickBot="1" x14ac:dyDescent="0.3">
      <c r="A408" s="27" t="s">
        <v>78</v>
      </c>
      <c r="B408" s="29"/>
      <c r="C408" s="29"/>
      <c r="D408" s="29"/>
      <c r="E408" s="29"/>
    </row>
    <row r="409" spans="1:5" ht="21.75" customHeight="1" thickBot="1" x14ac:dyDescent="0.3">
      <c r="A409" s="24" t="s">
        <v>79</v>
      </c>
      <c r="B409" s="29"/>
      <c r="C409" s="29">
        <v>9100</v>
      </c>
      <c r="D409" s="29"/>
      <c r="E409" s="29"/>
    </row>
    <row r="410" spans="1:5" ht="15.75" customHeight="1" thickBot="1" x14ac:dyDescent="0.3">
      <c r="A410" s="27" t="s">
        <v>43</v>
      </c>
      <c r="B410" s="29"/>
      <c r="C410" s="29">
        <v>9100</v>
      </c>
      <c r="D410" s="29"/>
      <c r="E410" s="29"/>
    </row>
    <row r="411" spans="1:5" ht="27.75" customHeight="1" thickBot="1" x14ac:dyDescent="0.3">
      <c r="A411" s="27" t="s">
        <v>76</v>
      </c>
      <c r="B411" s="29"/>
      <c r="C411" s="29"/>
      <c r="D411" s="29"/>
      <c r="E411" s="29"/>
    </row>
    <row r="412" spans="1:5" ht="24.75" customHeight="1" thickBot="1" x14ac:dyDescent="0.3">
      <c r="A412" s="27" t="s">
        <v>77</v>
      </c>
      <c r="B412" s="29"/>
      <c r="C412" s="29"/>
      <c r="D412" s="29"/>
      <c r="E412" s="29"/>
    </row>
    <row r="413" spans="1:5" ht="15.75" customHeight="1" thickBot="1" x14ac:dyDescent="0.3">
      <c r="A413" s="27" t="s">
        <v>78</v>
      </c>
      <c r="B413" s="29"/>
      <c r="C413" s="29"/>
      <c r="D413" s="29"/>
      <c r="E413" s="29"/>
    </row>
    <row r="414" spans="1:5" ht="26.25" customHeight="1" thickBot="1" x14ac:dyDescent="0.3">
      <c r="A414" s="36" t="s">
        <v>127</v>
      </c>
      <c r="B414" s="29">
        <f>B409+B404</f>
        <v>0</v>
      </c>
      <c r="C414" s="29">
        <f>C409+C404</f>
        <v>9100</v>
      </c>
      <c r="D414" s="29">
        <f>D409+D404</f>
        <v>0</v>
      </c>
      <c r="E414" s="29">
        <f>E409+E404</f>
        <v>0</v>
      </c>
    </row>
    <row r="415" spans="1:5" ht="26.25" customHeight="1" thickBot="1" x14ac:dyDescent="0.3">
      <c r="A415" s="474" t="s">
        <v>86</v>
      </c>
      <c r="B415" s="475"/>
      <c r="C415" s="475"/>
      <c r="D415" s="475"/>
      <c r="E415" s="476"/>
    </row>
    <row r="416" spans="1:5" ht="27.75" customHeight="1" thickBot="1" x14ac:dyDescent="0.3">
      <c r="A416" s="474" t="s">
        <v>87</v>
      </c>
      <c r="B416" s="475"/>
      <c r="C416" s="475"/>
      <c r="D416" s="475"/>
      <c r="E416" s="476"/>
    </row>
    <row r="417" spans="1:5" ht="28.5" customHeight="1" thickBot="1" x14ac:dyDescent="0.3">
      <c r="A417" s="7" t="s">
        <v>88</v>
      </c>
      <c r="B417" s="486" t="s">
        <v>128</v>
      </c>
      <c r="C417" s="487"/>
      <c r="D417" s="487"/>
      <c r="E417" s="488"/>
    </row>
    <row r="418" spans="1:5" ht="99" customHeight="1" thickBot="1" x14ac:dyDescent="0.3">
      <c r="A418" s="17" t="s">
        <v>28</v>
      </c>
      <c r="B418" s="48" t="s">
        <v>129</v>
      </c>
      <c r="C418" s="49" t="s">
        <v>82</v>
      </c>
      <c r="D418" s="55"/>
      <c r="E418" s="56"/>
    </row>
    <row r="419" spans="1:5" ht="27.75" customHeight="1" thickBot="1" x14ac:dyDescent="0.3">
      <c r="A419" s="7" t="s">
        <v>30</v>
      </c>
      <c r="B419" s="449" t="s">
        <v>130</v>
      </c>
      <c r="C419" s="450"/>
      <c r="D419" s="450"/>
      <c r="E419" s="451"/>
    </row>
    <row r="420" spans="1:5" ht="27" customHeight="1" thickBot="1" x14ac:dyDescent="0.3">
      <c r="A420" s="7" t="s">
        <v>32</v>
      </c>
      <c r="B420" s="468" t="s">
        <v>93</v>
      </c>
      <c r="C420" s="469"/>
      <c r="D420" s="469"/>
      <c r="E420" s="470"/>
    </row>
    <row r="421" spans="1:5" ht="33.75" customHeight="1" x14ac:dyDescent="0.25">
      <c r="A421" s="444"/>
      <c r="B421" s="5">
        <v>2019</v>
      </c>
      <c r="C421" s="5">
        <v>2020</v>
      </c>
      <c r="D421" s="5">
        <v>2021</v>
      </c>
      <c r="E421" s="5">
        <v>2022</v>
      </c>
    </row>
    <row r="422" spans="1:5" ht="15.75" customHeight="1" thickBot="1" x14ac:dyDescent="0.3">
      <c r="A422" s="445"/>
      <c r="B422" s="18" t="s">
        <v>13</v>
      </c>
      <c r="C422" s="18" t="s">
        <v>14</v>
      </c>
      <c r="D422" s="18" t="s">
        <v>14</v>
      </c>
      <c r="E422" s="18" t="s">
        <v>14</v>
      </c>
    </row>
    <row r="423" spans="1:5" ht="15.75" customHeight="1" thickBot="1" x14ac:dyDescent="0.3">
      <c r="A423" s="7" t="s">
        <v>34</v>
      </c>
      <c r="B423" s="19"/>
      <c r="C423" s="19">
        <v>1650</v>
      </c>
      <c r="D423" s="19">
        <v>1650</v>
      </c>
      <c r="E423" s="19">
        <v>1650</v>
      </c>
    </row>
    <row r="424" spans="1:5" ht="15.75" customHeight="1" thickBot="1" x14ac:dyDescent="0.3">
      <c r="A424" s="7" t="s">
        <v>35</v>
      </c>
      <c r="B424" s="19"/>
      <c r="C424" s="19">
        <v>100000</v>
      </c>
      <c r="D424" s="19">
        <v>120600</v>
      </c>
      <c r="E424" s="19">
        <v>126100</v>
      </c>
    </row>
    <row r="425" spans="1:5" ht="24.75" customHeight="1" thickBot="1" x14ac:dyDescent="0.3">
      <c r="A425" s="7" t="s">
        <v>36</v>
      </c>
      <c r="B425" s="19"/>
      <c r="C425" s="19">
        <f>C424/C423</f>
        <v>60.606060606060609</v>
      </c>
      <c r="D425" s="19">
        <f>D424/D423</f>
        <v>73.090909090909093</v>
      </c>
      <c r="E425" s="19">
        <f>E424/E423</f>
        <v>76.424242424242422</v>
      </c>
    </row>
    <row r="426" spans="1:5" ht="15.75" customHeight="1" thickBot="1" x14ac:dyDescent="0.3">
      <c r="A426" s="7" t="s">
        <v>37</v>
      </c>
      <c r="B426" s="20" t="s">
        <v>38</v>
      </c>
      <c r="C426" s="21"/>
      <c r="D426" s="21">
        <f t="shared" ref="D426:E428" si="9">D423/C423-1</f>
        <v>0</v>
      </c>
      <c r="E426" s="21">
        <f t="shared" si="9"/>
        <v>0</v>
      </c>
    </row>
    <row r="427" spans="1:5" ht="15.75" customHeight="1" thickBot="1" x14ac:dyDescent="0.3">
      <c r="A427" s="7" t="s">
        <v>39</v>
      </c>
      <c r="B427" s="20" t="s">
        <v>38</v>
      </c>
      <c r="C427" s="21"/>
      <c r="D427" s="21">
        <f t="shared" si="9"/>
        <v>0.20599999999999996</v>
      </c>
      <c r="E427" s="21">
        <f t="shared" si="9"/>
        <v>4.560530679933672E-2</v>
      </c>
    </row>
    <row r="428" spans="1:5" ht="15.75" customHeight="1" thickBot="1" x14ac:dyDescent="0.3">
      <c r="A428" s="7" t="s">
        <v>40</v>
      </c>
      <c r="B428" s="20" t="s">
        <v>38</v>
      </c>
      <c r="C428" s="21"/>
      <c r="D428" s="21">
        <f t="shared" si="9"/>
        <v>0.20599999999999996</v>
      </c>
      <c r="E428" s="21">
        <f t="shared" si="9"/>
        <v>4.5605306799336498E-2</v>
      </c>
    </row>
    <row r="429" spans="1:5" ht="27" customHeight="1" thickBot="1" x14ac:dyDescent="0.3">
      <c r="A429" s="471" t="s">
        <v>41</v>
      </c>
      <c r="B429" s="472"/>
      <c r="C429" s="472"/>
      <c r="D429" s="472"/>
      <c r="E429" s="473"/>
    </row>
    <row r="430" spans="1:5" ht="15.75" customHeight="1" x14ac:dyDescent="0.25">
      <c r="A430" s="444"/>
      <c r="B430" s="5">
        <v>2019</v>
      </c>
      <c r="C430" s="5">
        <v>2020</v>
      </c>
      <c r="D430" s="5">
        <v>2021</v>
      </c>
      <c r="E430" s="5">
        <v>2022</v>
      </c>
    </row>
    <row r="431" spans="1:5" ht="27" customHeight="1" thickBot="1" x14ac:dyDescent="0.3">
      <c r="A431" s="445"/>
      <c r="B431" s="18" t="s">
        <v>13</v>
      </c>
      <c r="C431" s="18" t="s">
        <v>14</v>
      </c>
      <c r="D431" s="18" t="s">
        <v>14</v>
      </c>
      <c r="E431" s="18" t="s">
        <v>14</v>
      </c>
    </row>
    <row r="432" spans="1:5" ht="15.75" customHeight="1" thickBot="1" x14ac:dyDescent="0.3">
      <c r="A432" s="24" t="s">
        <v>75</v>
      </c>
      <c r="B432" s="31"/>
      <c r="C432" s="31"/>
      <c r="D432" s="31"/>
      <c r="E432" s="31"/>
    </row>
    <row r="433" spans="1:5" ht="15.75" customHeight="1" thickBot="1" x14ac:dyDescent="0.3">
      <c r="A433" s="27" t="s">
        <v>43</v>
      </c>
      <c r="B433" s="31"/>
      <c r="C433" s="31"/>
      <c r="D433" s="31"/>
      <c r="E433" s="31"/>
    </row>
    <row r="434" spans="1:5" ht="15.75" customHeight="1" thickBot="1" x14ac:dyDescent="0.3">
      <c r="A434" s="27" t="s">
        <v>76</v>
      </c>
      <c r="B434" s="31"/>
      <c r="C434" s="31"/>
      <c r="D434" s="31"/>
      <c r="E434" s="31"/>
    </row>
    <row r="435" spans="1:5" ht="15.75" customHeight="1" thickBot="1" x14ac:dyDescent="0.3">
      <c r="A435" s="27" t="s">
        <v>77</v>
      </c>
      <c r="B435" s="31"/>
      <c r="C435" s="31"/>
      <c r="D435" s="31"/>
      <c r="E435" s="31"/>
    </row>
    <row r="436" spans="1:5" ht="15.75" customHeight="1" thickBot="1" x14ac:dyDescent="0.3">
      <c r="A436" s="27" t="s">
        <v>78</v>
      </c>
      <c r="B436" s="31"/>
      <c r="C436" s="31"/>
      <c r="D436" s="31"/>
      <c r="E436" s="31"/>
    </row>
    <row r="437" spans="1:5" ht="15.75" customHeight="1" thickBot="1" x14ac:dyDescent="0.3">
      <c r="A437" s="24" t="s">
        <v>79</v>
      </c>
      <c r="B437" s="29">
        <v>0</v>
      </c>
      <c r="C437" s="31">
        <v>100000</v>
      </c>
      <c r="D437" s="31">
        <v>120600</v>
      </c>
      <c r="E437" s="31">
        <v>126100</v>
      </c>
    </row>
    <row r="438" spans="1:5" ht="15.75" customHeight="1" thickBot="1" x14ac:dyDescent="0.3">
      <c r="A438" s="27" t="s">
        <v>43</v>
      </c>
      <c r="B438" s="29"/>
      <c r="C438" s="31">
        <v>100000</v>
      </c>
      <c r="D438" s="31">
        <v>120600</v>
      </c>
      <c r="E438" s="31">
        <v>126100</v>
      </c>
    </row>
    <row r="439" spans="1:5" ht="15.75" customHeight="1" thickBot="1" x14ac:dyDescent="0.3">
      <c r="A439" s="27" t="s">
        <v>76</v>
      </c>
      <c r="B439" s="29"/>
      <c r="C439" s="31"/>
      <c r="D439" s="31"/>
      <c r="E439" s="31"/>
    </row>
    <row r="440" spans="1:5" ht="15.75" customHeight="1" thickBot="1" x14ac:dyDescent="0.3">
      <c r="A440" s="27" t="s">
        <v>77</v>
      </c>
      <c r="B440" s="29"/>
      <c r="C440" s="31"/>
      <c r="D440" s="31"/>
      <c r="E440" s="31"/>
    </row>
    <row r="441" spans="1:5" ht="15.75" customHeight="1" thickBot="1" x14ac:dyDescent="0.3">
      <c r="A441" s="27" t="s">
        <v>78</v>
      </c>
      <c r="B441" s="29"/>
      <c r="C441" s="31"/>
      <c r="D441" s="31"/>
      <c r="E441" s="31"/>
    </row>
    <row r="442" spans="1:5" ht="15.75" customHeight="1" thickBot="1" x14ac:dyDescent="0.3">
      <c r="A442" s="36" t="s">
        <v>51</v>
      </c>
      <c r="B442" s="29">
        <f>B437+B432</f>
        <v>0</v>
      </c>
      <c r="C442" s="29">
        <f>C437+C432</f>
        <v>100000</v>
      </c>
      <c r="D442" s="29">
        <f>D437+D432</f>
        <v>120600</v>
      </c>
      <c r="E442" s="29">
        <f>E437+E432</f>
        <v>126100</v>
      </c>
    </row>
    <row r="443" spans="1:5" ht="35.25" customHeight="1" thickBot="1" x14ac:dyDescent="0.3">
      <c r="A443" s="57" t="s">
        <v>131</v>
      </c>
      <c r="B443" s="495" t="s">
        <v>132</v>
      </c>
      <c r="C443" s="447"/>
      <c r="D443" s="447"/>
      <c r="E443" s="448"/>
    </row>
    <row r="444" spans="1:5" ht="15.75" customHeight="1" thickBot="1" x14ac:dyDescent="0.3">
      <c r="A444" s="496" t="s">
        <v>23</v>
      </c>
      <c r="B444" s="497"/>
      <c r="C444" s="497"/>
      <c r="D444" s="497"/>
      <c r="E444" s="498"/>
    </row>
    <row r="445" spans="1:5" ht="24" customHeight="1" thickBot="1" x14ac:dyDescent="0.3">
      <c r="A445" s="13" t="s">
        <v>133</v>
      </c>
      <c r="B445" s="14">
        <v>0.4</v>
      </c>
      <c r="C445" s="8">
        <v>0.4</v>
      </c>
      <c r="D445" s="8">
        <v>0.4</v>
      </c>
      <c r="E445" s="8">
        <v>0.4</v>
      </c>
    </row>
    <row r="446" spans="1:5" ht="22.5" customHeight="1" thickBot="1" x14ac:dyDescent="0.3">
      <c r="A446" s="7" t="s">
        <v>134</v>
      </c>
      <c r="B446" s="58" t="s">
        <v>135</v>
      </c>
      <c r="C446" s="10" t="s">
        <v>135</v>
      </c>
      <c r="D446" s="10" t="s">
        <v>135</v>
      </c>
      <c r="E446" s="10" t="s">
        <v>135</v>
      </c>
    </row>
    <row r="447" spans="1:5" ht="20.25" customHeight="1" thickBot="1" x14ac:dyDescent="0.3">
      <c r="A447" s="452" t="s">
        <v>136</v>
      </c>
      <c r="B447" s="453"/>
      <c r="C447" s="453"/>
      <c r="D447" s="453"/>
      <c r="E447" s="454"/>
    </row>
    <row r="448" spans="1:5" ht="15.75" customHeight="1" thickBot="1" x14ac:dyDescent="0.3">
      <c r="A448" s="474" t="s">
        <v>27</v>
      </c>
      <c r="B448" s="475"/>
      <c r="C448" s="475"/>
      <c r="D448" s="475"/>
      <c r="E448" s="476"/>
    </row>
    <row r="449" spans="1:5" ht="27.75" customHeight="1" thickBot="1" x14ac:dyDescent="0.3">
      <c r="A449" s="17" t="s">
        <v>28</v>
      </c>
      <c r="B449" s="449" t="s">
        <v>137</v>
      </c>
      <c r="C449" s="450"/>
      <c r="D449" s="450"/>
      <c r="E449" s="451"/>
    </row>
    <row r="450" spans="1:5" ht="32.25" customHeight="1" thickBot="1" x14ac:dyDescent="0.3">
      <c r="A450" s="7" t="s">
        <v>30</v>
      </c>
      <c r="B450" s="477" t="s">
        <v>138</v>
      </c>
      <c r="C450" s="478"/>
      <c r="D450" s="478"/>
      <c r="E450" s="479"/>
    </row>
    <row r="451" spans="1:5" ht="15.75" customHeight="1" thickBot="1" x14ac:dyDescent="0.3">
      <c r="A451" s="7" t="s">
        <v>32</v>
      </c>
      <c r="B451" s="468" t="s">
        <v>139</v>
      </c>
      <c r="C451" s="469"/>
      <c r="D451" s="469"/>
      <c r="E451" s="470"/>
    </row>
    <row r="452" spans="1:5" ht="26.25" customHeight="1" x14ac:dyDescent="0.25">
      <c r="A452" s="444"/>
      <c r="B452" s="5">
        <v>2019</v>
      </c>
      <c r="C452" s="5">
        <v>2020</v>
      </c>
      <c r="D452" s="5">
        <v>2021</v>
      </c>
      <c r="E452" s="5">
        <v>2022</v>
      </c>
    </row>
    <row r="453" spans="1:5" ht="15.75" customHeight="1" thickBot="1" x14ac:dyDescent="0.3">
      <c r="A453" s="445"/>
      <c r="B453" s="18" t="s">
        <v>13</v>
      </c>
      <c r="C453" s="18" t="s">
        <v>14</v>
      </c>
      <c r="D453" s="18" t="s">
        <v>14</v>
      </c>
      <c r="E453" s="18" t="s">
        <v>14</v>
      </c>
    </row>
    <row r="454" spans="1:5" ht="15.75" customHeight="1" thickBot="1" x14ac:dyDescent="0.3">
      <c r="A454" s="7" t="s">
        <v>34</v>
      </c>
      <c r="B454" s="19">
        <v>5</v>
      </c>
      <c r="C454" s="19">
        <v>7</v>
      </c>
      <c r="D454" s="19">
        <v>9</v>
      </c>
      <c r="E454" s="19">
        <v>10</v>
      </c>
    </row>
    <row r="455" spans="1:5" ht="15.75" customHeight="1" thickBot="1" x14ac:dyDescent="0.3">
      <c r="A455" s="7" t="s">
        <v>35</v>
      </c>
      <c r="B455" s="19">
        <f>B484</f>
        <v>8500</v>
      </c>
      <c r="C455" s="19">
        <f>C484</f>
        <v>9000</v>
      </c>
      <c r="D455" s="19">
        <f>D484</f>
        <v>9000</v>
      </c>
      <c r="E455" s="19">
        <f>E484</f>
        <v>9000</v>
      </c>
    </row>
    <row r="456" spans="1:5" ht="24.75" customHeight="1" thickBot="1" x14ac:dyDescent="0.3">
      <c r="A456" s="7" t="s">
        <v>36</v>
      </c>
      <c r="B456" s="19">
        <f>B455/B454</f>
        <v>1700</v>
      </c>
      <c r="C456" s="19">
        <f>C455/C454</f>
        <v>1285.7142857142858</v>
      </c>
      <c r="D456" s="19">
        <f>D455/D454</f>
        <v>1000</v>
      </c>
      <c r="E456" s="19">
        <f>E455/E454</f>
        <v>900</v>
      </c>
    </row>
    <row r="457" spans="1:5" ht="15.75" customHeight="1" thickBot="1" x14ac:dyDescent="0.3">
      <c r="A457" s="7" t="s">
        <v>37</v>
      </c>
      <c r="B457" s="20" t="s">
        <v>38</v>
      </c>
      <c r="C457" s="21">
        <f>C454/B454-1</f>
        <v>0.39999999999999991</v>
      </c>
      <c r="D457" s="21">
        <f t="shared" ref="D457:E459" si="10">D454/C454-1</f>
        <v>0.28571428571428581</v>
      </c>
      <c r="E457" s="21">
        <f t="shared" si="10"/>
        <v>0.11111111111111116</v>
      </c>
    </row>
    <row r="458" spans="1:5" ht="15.75" customHeight="1" thickBot="1" x14ac:dyDescent="0.3">
      <c r="A458" s="7" t="s">
        <v>39</v>
      </c>
      <c r="B458" s="20" t="s">
        <v>38</v>
      </c>
      <c r="C458" s="21">
        <f>C455/B455-1</f>
        <v>5.8823529411764719E-2</v>
      </c>
      <c r="D458" s="21">
        <f t="shared" si="10"/>
        <v>0</v>
      </c>
      <c r="E458" s="21">
        <f t="shared" si="10"/>
        <v>0</v>
      </c>
    </row>
    <row r="459" spans="1:5" ht="15.75" customHeight="1" thickBot="1" x14ac:dyDescent="0.3">
      <c r="A459" s="7" t="s">
        <v>40</v>
      </c>
      <c r="B459" s="20" t="s">
        <v>38</v>
      </c>
      <c r="C459" s="21">
        <f>C456/B456-1</f>
        <v>-0.24369747899159655</v>
      </c>
      <c r="D459" s="21">
        <f t="shared" si="10"/>
        <v>-0.22222222222222221</v>
      </c>
      <c r="E459" s="21">
        <f t="shared" si="10"/>
        <v>-9.9999999999999978E-2</v>
      </c>
    </row>
    <row r="460" spans="1:5" ht="15.75" customHeight="1" thickBot="1" x14ac:dyDescent="0.3">
      <c r="A460" s="471" t="s">
        <v>41</v>
      </c>
      <c r="B460" s="472"/>
      <c r="C460" s="472"/>
      <c r="D460" s="472"/>
      <c r="E460" s="473"/>
    </row>
    <row r="461" spans="1:5" ht="15.75" customHeight="1" x14ac:dyDescent="0.25">
      <c r="A461" s="444"/>
      <c r="B461" s="5">
        <v>2019</v>
      </c>
      <c r="C461" s="5">
        <v>2020</v>
      </c>
      <c r="D461" s="5">
        <v>2021</v>
      </c>
      <c r="E461" s="5">
        <v>2022</v>
      </c>
    </row>
    <row r="462" spans="1:5" ht="15.75" customHeight="1" thickBot="1" x14ac:dyDescent="0.3">
      <c r="A462" s="445"/>
      <c r="B462" s="18" t="s">
        <v>13</v>
      </c>
      <c r="C462" s="18" t="s">
        <v>14</v>
      </c>
      <c r="D462" s="18" t="s">
        <v>14</v>
      </c>
      <c r="E462" s="18" t="s">
        <v>14</v>
      </c>
    </row>
    <row r="463" spans="1:5" ht="15.75" customHeight="1" thickBot="1" x14ac:dyDescent="0.3">
      <c r="A463" s="24" t="s">
        <v>42</v>
      </c>
      <c r="B463" s="25">
        <v>6300</v>
      </c>
      <c r="C463" s="25">
        <v>6300</v>
      </c>
      <c r="D463" s="25">
        <v>6300</v>
      </c>
      <c r="E463" s="25">
        <v>6300</v>
      </c>
    </row>
    <row r="464" spans="1:5" ht="15.75" customHeight="1" thickBot="1" x14ac:dyDescent="0.3">
      <c r="A464" s="27" t="s">
        <v>43</v>
      </c>
      <c r="B464" s="28">
        <v>6300</v>
      </c>
      <c r="C464" s="29">
        <v>6300</v>
      </c>
      <c r="D464" s="59">
        <v>6300</v>
      </c>
      <c r="E464" s="59">
        <v>6300</v>
      </c>
    </row>
    <row r="465" spans="1:5" ht="15.75" customHeight="1" thickBot="1" x14ac:dyDescent="0.3">
      <c r="A465" s="27" t="s">
        <v>44</v>
      </c>
      <c r="B465" s="28"/>
      <c r="C465" s="28"/>
      <c r="D465" s="28"/>
      <c r="E465" s="28"/>
    </row>
    <row r="466" spans="1:5" ht="24.75" customHeight="1" thickBot="1" x14ac:dyDescent="0.3">
      <c r="A466" s="24" t="s">
        <v>45</v>
      </c>
      <c r="B466" s="30">
        <v>1200</v>
      </c>
      <c r="C466" s="30">
        <v>1200</v>
      </c>
      <c r="D466" s="30">
        <v>1200</v>
      </c>
      <c r="E466" s="30">
        <v>1200</v>
      </c>
    </row>
    <row r="467" spans="1:5" ht="15.75" customHeight="1" thickBot="1" x14ac:dyDescent="0.3">
      <c r="A467" s="27" t="s">
        <v>43</v>
      </c>
      <c r="B467" s="29">
        <v>1200</v>
      </c>
      <c r="C467" s="29">
        <v>1200</v>
      </c>
      <c r="D467" s="29">
        <v>1200</v>
      </c>
      <c r="E467" s="29">
        <v>1200</v>
      </c>
    </row>
    <row r="468" spans="1:5" ht="15.75" customHeight="1" thickBot="1" x14ac:dyDescent="0.3">
      <c r="A468" s="27" t="s">
        <v>44</v>
      </c>
      <c r="B468" s="29"/>
      <c r="C468" s="31"/>
      <c r="D468" s="31"/>
      <c r="E468" s="31"/>
    </row>
    <row r="469" spans="1:5" ht="15.75" customHeight="1" thickBot="1" x14ac:dyDescent="0.3">
      <c r="A469" s="24" t="s">
        <v>46</v>
      </c>
      <c r="B469" s="31">
        <v>1000</v>
      </c>
      <c r="C469" s="31">
        <v>1500</v>
      </c>
      <c r="D469" s="31">
        <v>1500</v>
      </c>
      <c r="E469" s="31">
        <v>1500</v>
      </c>
    </row>
    <row r="470" spans="1:5" ht="15.75" customHeight="1" thickBot="1" x14ac:dyDescent="0.3">
      <c r="A470" s="27" t="s">
        <v>43</v>
      </c>
      <c r="B470" s="29">
        <v>1000</v>
      </c>
      <c r="C470" s="29">
        <v>1500</v>
      </c>
      <c r="D470" s="29">
        <v>1500</v>
      </c>
      <c r="E470" s="29">
        <v>1500</v>
      </c>
    </row>
    <row r="471" spans="1:5" ht="15.75" customHeight="1" thickBot="1" x14ac:dyDescent="0.3">
      <c r="A471" s="27" t="s">
        <v>44</v>
      </c>
      <c r="B471" s="29"/>
      <c r="C471" s="31"/>
      <c r="D471" s="31"/>
      <c r="E471" s="31"/>
    </row>
    <row r="472" spans="1:5" ht="15.75" customHeight="1" thickBot="1" x14ac:dyDescent="0.3">
      <c r="A472" s="24" t="s">
        <v>47</v>
      </c>
      <c r="B472" s="29"/>
      <c r="C472" s="31"/>
      <c r="D472" s="31"/>
      <c r="E472" s="31"/>
    </row>
    <row r="473" spans="1:5" ht="15.75" customHeight="1" thickBot="1" x14ac:dyDescent="0.3">
      <c r="A473" s="27" t="s">
        <v>43</v>
      </c>
      <c r="B473" s="29"/>
      <c r="C473" s="31"/>
      <c r="D473" s="31"/>
      <c r="E473" s="31"/>
    </row>
    <row r="474" spans="1:5" ht="15.75" customHeight="1" thickBot="1" x14ac:dyDescent="0.3">
      <c r="A474" s="27" t="s">
        <v>44</v>
      </c>
      <c r="B474" s="29"/>
      <c r="C474" s="31"/>
      <c r="D474" s="31"/>
      <c r="E474" s="31"/>
    </row>
    <row r="475" spans="1:5" ht="15.75" customHeight="1" thickBot="1" x14ac:dyDescent="0.3">
      <c r="A475" s="24" t="s">
        <v>48</v>
      </c>
      <c r="B475" s="29"/>
      <c r="C475" s="31"/>
      <c r="D475" s="31"/>
      <c r="E475" s="31"/>
    </row>
    <row r="476" spans="1:5" ht="15.75" customHeight="1" thickBot="1" x14ac:dyDescent="0.3">
      <c r="A476" s="27" t="s">
        <v>43</v>
      </c>
      <c r="B476" s="29"/>
      <c r="C476" s="31"/>
      <c r="D476" s="31"/>
      <c r="E476" s="31"/>
    </row>
    <row r="477" spans="1:5" ht="15.75" customHeight="1" thickBot="1" x14ac:dyDescent="0.3">
      <c r="A477" s="27" t="s">
        <v>44</v>
      </c>
      <c r="B477" s="29"/>
      <c r="C477" s="31"/>
      <c r="D477" s="31"/>
      <c r="E477" s="31"/>
    </row>
    <row r="478" spans="1:5" ht="15.75" customHeight="1" thickBot="1" x14ac:dyDescent="0.3">
      <c r="A478" s="24" t="s">
        <v>49</v>
      </c>
      <c r="B478" s="29"/>
      <c r="C478" s="31"/>
      <c r="D478" s="31"/>
      <c r="E478" s="31"/>
    </row>
    <row r="479" spans="1:5" ht="15.75" customHeight="1" thickBot="1" x14ac:dyDescent="0.3">
      <c r="A479" s="27" t="s">
        <v>43</v>
      </c>
      <c r="B479" s="29"/>
      <c r="C479" s="29"/>
      <c r="D479" s="29"/>
      <c r="E479" s="29"/>
    </row>
    <row r="480" spans="1:5" ht="15.75" customHeight="1" thickBot="1" x14ac:dyDescent="0.3">
      <c r="A480" s="27" t="s">
        <v>44</v>
      </c>
      <c r="B480" s="29"/>
      <c r="C480" s="31"/>
      <c r="D480" s="31"/>
      <c r="E480" s="31"/>
    </row>
    <row r="481" spans="1:5" ht="20.25" customHeight="1" thickBot="1" x14ac:dyDescent="0.3">
      <c r="A481" s="24" t="s">
        <v>50</v>
      </c>
      <c r="B481" s="29"/>
      <c r="C481" s="31"/>
      <c r="D481" s="31"/>
      <c r="E481" s="31"/>
    </row>
    <row r="482" spans="1:5" ht="15.75" customHeight="1" thickBot="1" x14ac:dyDescent="0.3">
      <c r="A482" s="27" t="s">
        <v>43</v>
      </c>
      <c r="B482" s="29"/>
      <c r="C482" s="34"/>
      <c r="D482" s="34"/>
      <c r="E482" s="34"/>
    </row>
    <row r="483" spans="1:5" ht="15.75" customHeight="1" thickBot="1" x14ac:dyDescent="0.3">
      <c r="A483" s="40" t="s">
        <v>44</v>
      </c>
      <c r="B483" s="29"/>
      <c r="C483" s="35"/>
      <c r="D483" s="14"/>
      <c r="E483" s="14"/>
    </row>
    <row r="484" spans="1:5" ht="15.75" customHeight="1" thickBot="1" x14ac:dyDescent="0.3">
      <c r="A484" s="47" t="s">
        <v>51</v>
      </c>
      <c r="B484" s="29">
        <v>8500</v>
      </c>
      <c r="C484" s="29">
        <f>C481+C478+C475+C472+C469+C466+C463</f>
        <v>9000</v>
      </c>
      <c r="D484" s="29">
        <f>D481+D478+D475+D472+D469+D466+D463</f>
        <v>9000</v>
      </c>
      <c r="E484" s="29">
        <f>E481+E478+E475+E472+E469+E466+E463</f>
        <v>9000</v>
      </c>
    </row>
    <row r="485" spans="1:5" ht="15.75" customHeight="1" thickBot="1" x14ac:dyDescent="0.3">
      <c r="A485" s="42" t="s">
        <v>52</v>
      </c>
      <c r="B485" s="38">
        <f>IF(B484-B455=0,0,"Error")</f>
        <v>0</v>
      </c>
      <c r="C485" s="38">
        <f>IF(C484-C455=0,0,"Error")</f>
        <v>0</v>
      </c>
      <c r="D485" s="38">
        <f>IF(D484-D455=0,0,"Error")</f>
        <v>0</v>
      </c>
      <c r="E485" s="38">
        <f>IF(E484-E455=0,0,"Error")</f>
        <v>0</v>
      </c>
    </row>
    <row r="486" spans="1:5" ht="15.75" customHeight="1" thickBot="1" x14ac:dyDescent="0.3">
      <c r="A486" s="474" t="s">
        <v>65</v>
      </c>
      <c r="B486" s="475"/>
      <c r="C486" s="475"/>
      <c r="D486" s="475"/>
      <c r="E486" s="476"/>
    </row>
    <row r="487" spans="1:5" ht="15.75" customHeight="1" thickBot="1" x14ac:dyDescent="0.3">
      <c r="A487" s="474" t="s">
        <v>66</v>
      </c>
      <c r="B487" s="475"/>
      <c r="C487" s="475"/>
      <c r="D487" s="475"/>
      <c r="E487" s="476"/>
    </row>
    <row r="488" spans="1:5" ht="15.75" customHeight="1" thickBot="1" x14ac:dyDescent="0.3">
      <c r="A488" s="17" t="s">
        <v>67</v>
      </c>
      <c r="B488" s="480" t="s">
        <v>68</v>
      </c>
      <c r="C488" s="481"/>
      <c r="D488" s="481"/>
      <c r="E488" s="482"/>
    </row>
    <row r="489" spans="1:5" ht="27.75" customHeight="1" thickBot="1" x14ac:dyDescent="0.3">
      <c r="A489" s="17" t="s">
        <v>28</v>
      </c>
      <c r="B489" s="44" t="s">
        <v>81</v>
      </c>
      <c r="C489" s="45" t="s">
        <v>82</v>
      </c>
      <c r="D489" s="480" t="s">
        <v>140</v>
      </c>
      <c r="E489" s="482"/>
    </row>
    <row r="490" spans="1:5" ht="21.75" customHeight="1" thickBot="1" x14ac:dyDescent="0.3">
      <c r="A490" s="7" t="s">
        <v>30</v>
      </c>
      <c r="B490" s="449" t="s">
        <v>141</v>
      </c>
      <c r="C490" s="450"/>
      <c r="D490" s="450"/>
      <c r="E490" s="451"/>
    </row>
    <row r="491" spans="1:5" ht="15.75" customHeight="1" thickBot="1" x14ac:dyDescent="0.3">
      <c r="A491" s="7" t="s">
        <v>32</v>
      </c>
      <c r="B491" s="468" t="s">
        <v>74</v>
      </c>
      <c r="C491" s="469"/>
      <c r="D491" s="469"/>
      <c r="E491" s="470"/>
    </row>
    <row r="492" spans="1:5" ht="15.75" customHeight="1" x14ac:dyDescent="0.25">
      <c r="A492" s="444"/>
      <c r="B492" s="5">
        <v>2019</v>
      </c>
      <c r="C492" s="5">
        <v>2020</v>
      </c>
      <c r="D492" s="5">
        <v>2021</v>
      </c>
      <c r="E492" s="5">
        <v>2022</v>
      </c>
    </row>
    <row r="493" spans="1:5" ht="36.75" customHeight="1" thickBot="1" x14ac:dyDescent="0.3">
      <c r="A493" s="445"/>
      <c r="B493" s="18" t="s">
        <v>13</v>
      </c>
      <c r="C493" s="18" t="s">
        <v>14</v>
      </c>
      <c r="D493" s="18" t="s">
        <v>14</v>
      </c>
      <c r="E493" s="18" t="s">
        <v>14</v>
      </c>
    </row>
    <row r="494" spans="1:5" ht="15.75" customHeight="1" thickBot="1" x14ac:dyDescent="0.3">
      <c r="A494" s="7" t="s">
        <v>34</v>
      </c>
      <c r="B494" s="20">
        <v>5</v>
      </c>
      <c r="C494" s="20">
        <v>3</v>
      </c>
      <c r="D494" s="20">
        <v>3</v>
      </c>
      <c r="E494" s="20">
        <v>3</v>
      </c>
    </row>
    <row r="495" spans="1:5" ht="22.5" customHeight="1" thickBot="1" x14ac:dyDescent="0.3">
      <c r="A495" s="7" t="s">
        <v>35</v>
      </c>
      <c r="B495" s="19">
        <v>200</v>
      </c>
      <c r="C495" s="19">
        <v>200</v>
      </c>
      <c r="D495" s="19">
        <v>200</v>
      </c>
      <c r="E495" s="19">
        <v>200</v>
      </c>
    </row>
    <row r="496" spans="1:5" ht="23.25" customHeight="1" thickBot="1" x14ac:dyDescent="0.3">
      <c r="A496" s="7" t="s">
        <v>36</v>
      </c>
      <c r="B496" s="19">
        <f>B495/B494</f>
        <v>40</v>
      </c>
      <c r="C496" s="19">
        <f>C495/C494</f>
        <v>66.666666666666671</v>
      </c>
      <c r="D496" s="19">
        <f>D495/D494</f>
        <v>66.666666666666671</v>
      </c>
      <c r="E496" s="19">
        <f>E495/E494</f>
        <v>66.666666666666671</v>
      </c>
    </row>
    <row r="497" spans="1:5" ht="15.75" customHeight="1" thickBot="1" x14ac:dyDescent="0.3">
      <c r="A497" s="7" t="s">
        <v>37</v>
      </c>
      <c r="B497" s="20" t="s">
        <v>38</v>
      </c>
      <c r="C497" s="21">
        <f>C494/B494-1</f>
        <v>-0.4</v>
      </c>
      <c r="D497" s="21">
        <f t="shared" ref="D497:E499" si="11">D494/C494-1</f>
        <v>0</v>
      </c>
      <c r="E497" s="21">
        <f t="shared" si="11"/>
        <v>0</v>
      </c>
    </row>
    <row r="498" spans="1:5" ht="15.75" customHeight="1" thickBot="1" x14ac:dyDescent="0.3">
      <c r="A498" s="7" t="s">
        <v>39</v>
      </c>
      <c r="B498" s="20" t="s">
        <v>38</v>
      </c>
      <c r="C498" s="21">
        <f>C495/B495-1</f>
        <v>0</v>
      </c>
      <c r="D498" s="21">
        <f t="shared" si="11"/>
        <v>0</v>
      </c>
      <c r="E498" s="21">
        <f t="shared" si="11"/>
        <v>0</v>
      </c>
    </row>
    <row r="499" spans="1:5" ht="15.75" customHeight="1" thickBot="1" x14ac:dyDescent="0.3">
      <c r="A499" s="7" t="s">
        <v>40</v>
      </c>
      <c r="B499" s="20" t="s">
        <v>38</v>
      </c>
      <c r="C499" s="21">
        <f>C496/B496-1</f>
        <v>0.66666666666666674</v>
      </c>
      <c r="D499" s="21">
        <f t="shared" si="11"/>
        <v>0</v>
      </c>
      <c r="E499" s="21">
        <f t="shared" si="11"/>
        <v>0</v>
      </c>
    </row>
    <row r="500" spans="1:5" ht="15.75" customHeight="1" thickBot="1" x14ac:dyDescent="0.3">
      <c r="A500" s="471" t="s">
        <v>41</v>
      </c>
      <c r="B500" s="472"/>
      <c r="C500" s="472"/>
      <c r="D500" s="472"/>
      <c r="E500" s="473"/>
    </row>
    <row r="501" spans="1:5" ht="15.75" customHeight="1" x14ac:dyDescent="0.25">
      <c r="A501" s="444"/>
      <c r="B501" s="5">
        <v>2019</v>
      </c>
      <c r="C501" s="5">
        <v>2020</v>
      </c>
      <c r="D501" s="5">
        <v>2021</v>
      </c>
      <c r="E501" s="5">
        <v>2022</v>
      </c>
    </row>
    <row r="502" spans="1:5" ht="15.75" customHeight="1" thickBot="1" x14ac:dyDescent="0.3">
      <c r="A502" s="445"/>
      <c r="B502" s="18" t="s">
        <v>13</v>
      </c>
      <c r="C502" s="18" t="s">
        <v>14</v>
      </c>
      <c r="D502" s="18" t="s">
        <v>14</v>
      </c>
      <c r="E502" s="18" t="s">
        <v>14</v>
      </c>
    </row>
    <row r="503" spans="1:5" ht="15.75" customHeight="1" thickBot="1" x14ac:dyDescent="0.3">
      <c r="A503" s="24" t="s">
        <v>75</v>
      </c>
      <c r="B503" s="29"/>
      <c r="C503" s="29"/>
      <c r="D503" s="29"/>
      <c r="E503" s="29"/>
    </row>
    <row r="504" spans="1:5" ht="15.75" customHeight="1" thickBot="1" x14ac:dyDescent="0.3">
      <c r="A504" s="24" t="s">
        <v>43</v>
      </c>
      <c r="B504" s="29"/>
      <c r="C504" s="29"/>
      <c r="D504" s="29"/>
      <c r="E504" s="29"/>
    </row>
    <row r="505" spans="1:5" ht="15.75" customHeight="1" thickBot="1" x14ac:dyDescent="0.3">
      <c r="A505" s="24" t="s">
        <v>76</v>
      </c>
      <c r="B505" s="29"/>
      <c r="C505" s="29"/>
      <c r="D505" s="29"/>
      <c r="E505" s="29"/>
    </row>
    <row r="506" spans="1:5" ht="15.75" customHeight="1" thickBot="1" x14ac:dyDescent="0.3">
      <c r="A506" s="24" t="s">
        <v>77</v>
      </c>
      <c r="B506" s="29"/>
      <c r="C506" s="29"/>
      <c r="D506" s="29"/>
      <c r="E506" s="29"/>
    </row>
    <row r="507" spans="1:5" ht="15.75" customHeight="1" thickBot="1" x14ac:dyDescent="0.3">
      <c r="A507" s="24" t="s">
        <v>78</v>
      </c>
      <c r="B507" s="29"/>
      <c r="C507" s="29"/>
      <c r="D507" s="29"/>
      <c r="E507" s="29"/>
    </row>
    <row r="508" spans="1:5" ht="15.75" customHeight="1" thickBot="1" x14ac:dyDescent="0.3">
      <c r="A508" s="24" t="s">
        <v>79</v>
      </c>
      <c r="B508" s="29">
        <v>200</v>
      </c>
      <c r="C508" s="29">
        <v>200</v>
      </c>
      <c r="D508" s="29">
        <v>200</v>
      </c>
      <c r="E508" s="29">
        <v>200</v>
      </c>
    </row>
    <row r="509" spans="1:5" ht="15.75" customHeight="1" thickBot="1" x14ac:dyDescent="0.3">
      <c r="A509" s="27" t="s">
        <v>43</v>
      </c>
      <c r="B509" s="29">
        <v>200</v>
      </c>
      <c r="C509" s="29">
        <v>200</v>
      </c>
      <c r="D509" s="29">
        <v>200</v>
      </c>
      <c r="E509" s="29">
        <v>200</v>
      </c>
    </row>
    <row r="510" spans="1:5" ht="15.75" customHeight="1" thickBot="1" x14ac:dyDescent="0.3">
      <c r="A510" s="27" t="s">
        <v>76</v>
      </c>
      <c r="B510" s="29"/>
      <c r="C510" s="29"/>
      <c r="D510" s="29"/>
      <c r="E510" s="29"/>
    </row>
    <row r="511" spans="1:5" ht="15.75" customHeight="1" thickBot="1" x14ac:dyDescent="0.3">
      <c r="A511" s="27" t="s">
        <v>77</v>
      </c>
      <c r="B511" s="29"/>
      <c r="C511" s="29"/>
      <c r="D511" s="29"/>
      <c r="E511" s="29"/>
    </row>
    <row r="512" spans="1:5" ht="23.25" customHeight="1" thickBot="1" x14ac:dyDescent="0.3">
      <c r="A512" s="27" t="s">
        <v>78</v>
      </c>
      <c r="B512" s="29"/>
      <c r="C512" s="29"/>
      <c r="D512" s="29"/>
      <c r="E512" s="29"/>
    </row>
    <row r="513" spans="1:5" ht="26.25" customHeight="1" thickBot="1" x14ac:dyDescent="0.3">
      <c r="A513" s="36" t="s">
        <v>51</v>
      </c>
      <c r="B513" s="29">
        <v>200</v>
      </c>
      <c r="C513" s="29">
        <f>C508+C503</f>
        <v>200</v>
      </c>
      <c r="D513" s="29">
        <f>D508+D503</f>
        <v>200</v>
      </c>
      <c r="E513" s="29">
        <f>E508+E503</f>
        <v>200</v>
      </c>
    </row>
    <row r="514" spans="1:5" ht="36.75" customHeight="1" thickBot="1" x14ac:dyDescent="0.3">
      <c r="A514" s="57" t="s">
        <v>142</v>
      </c>
      <c r="B514" s="495" t="s">
        <v>143</v>
      </c>
      <c r="C514" s="447"/>
      <c r="D514" s="447"/>
      <c r="E514" s="448"/>
    </row>
    <row r="515" spans="1:5" ht="27" customHeight="1" thickBot="1" x14ac:dyDescent="0.3">
      <c r="A515" s="496" t="s">
        <v>144</v>
      </c>
      <c r="B515" s="497"/>
      <c r="C515" s="497"/>
      <c r="D515" s="497"/>
      <c r="E515" s="498"/>
    </row>
    <row r="516" spans="1:5" ht="24.75" customHeight="1" thickBot="1" x14ac:dyDescent="0.3">
      <c r="A516" s="7" t="s">
        <v>145</v>
      </c>
      <c r="B516" s="58" t="s">
        <v>146</v>
      </c>
      <c r="C516" s="10" t="s">
        <v>147</v>
      </c>
      <c r="D516" s="10" t="s">
        <v>148</v>
      </c>
      <c r="E516" s="10" t="s">
        <v>149</v>
      </c>
    </row>
    <row r="517" spans="1:5" ht="27" customHeight="1" thickBot="1" x14ac:dyDescent="0.3">
      <c r="A517" s="452" t="s">
        <v>150</v>
      </c>
      <c r="B517" s="453"/>
      <c r="C517" s="453"/>
      <c r="D517" s="453"/>
      <c r="E517" s="454"/>
    </row>
    <row r="518" spans="1:5" ht="15.75" customHeight="1" thickBot="1" x14ac:dyDescent="0.3">
      <c r="A518" s="474" t="s">
        <v>27</v>
      </c>
      <c r="B518" s="475"/>
      <c r="C518" s="475"/>
      <c r="D518" s="475"/>
      <c r="E518" s="476"/>
    </row>
    <row r="519" spans="1:5" ht="15.75" customHeight="1" thickBot="1" x14ac:dyDescent="0.3">
      <c r="A519" s="17" t="s">
        <v>28</v>
      </c>
      <c r="B519" s="449" t="s">
        <v>151</v>
      </c>
      <c r="C519" s="450"/>
      <c r="D519" s="450"/>
      <c r="E519" s="451"/>
    </row>
    <row r="520" spans="1:5" ht="30" customHeight="1" thickBot="1" x14ac:dyDescent="0.3">
      <c r="A520" s="7" t="s">
        <v>30</v>
      </c>
      <c r="B520" s="477" t="s">
        <v>152</v>
      </c>
      <c r="C520" s="478"/>
      <c r="D520" s="478"/>
      <c r="E520" s="479"/>
    </row>
    <row r="521" spans="1:5" ht="15.75" customHeight="1" thickBot="1" x14ac:dyDescent="0.3">
      <c r="A521" s="7" t="s">
        <v>32</v>
      </c>
      <c r="B521" s="468" t="s">
        <v>153</v>
      </c>
      <c r="C521" s="469"/>
      <c r="D521" s="469"/>
      <c r="E521" s="470"/>
    </row>
    <row r="522" spans="1:5" ht="15.75" customHeight="1" x14ac:dyDescent="0.25">
      <c r="A522" s="444"/>
      <c r="B522" s="5">
        <v>2019</v>
      </c>
      <c r="C522" s="5">
        <v>2020</v>
      </c>
      <c r="D522" s="5">
        <v>2021</v>
      </c>
      <c r="E522" s="5">
        <v>2022</v>
      </c>
    </row>
    <row r="523" spans="1:5" ht="15.75" customHeight="1" thickBot="1" x14ac:dyDescent="0.3">
      <c r="A523" s="445"/>
      <c r="B523" s="18" t="s">
        <v>13</v>
      </c>
      <c r="C523" s="18" t="s">
        <v>14</v>
      </c>
      <c r="D523" s="18" t="s">
        <v>14</v>
      </c>
      <c r="E523" s="18" t="s">
        <v>14</v>
      </c>
    </row>
    <row r="524" spans="1:5" ht="15.75" customHeight="1" thickBot="1" x14ac:dyDescent="0.3">
      <c r="A524" s="7" t="s">
        <v>34</v>
      </c>
      <c r="B524" s="19">
        <v>50000</v>
      </c>
      <c r="C524" s="19">
        <v>50000</v>
      </c>
      <c r="D524" s="19">
        <v>55000</v>
      </c>
      <c r="E524" s="19">
        <v>60000</v>
      </c>
    </row>
    <row r="525" spans="1:5" ht="15.75" customHeight="1" thickBot="1" x14ac:dyDescent="0.3">
      <c r="A525" s="7" t="s">
        <v>35</v>
      </c>
      <c r="B525" s="19">
        <f>B554</f>
        <v>15000</v>
      </c>
      <c r="C525" s="19">
        <f>C554</f>
        <v>13500</v>
      </c>
      <c r="D525" s="19">
        <f>D554</f>
        <v>13500</v>
      </c>
      <c r="E525" s="19">
        <f>E554</f>
        <v>13500</v>
      </c>
    </row>
    <row r="526" spans="1:5" ht="15.75" customHeight="1" thickBot="1" x14ac:dyDescent="0.3">
      <c r="A526" s="7" t="s">
        <v>36</v>
      </c>
      <c r="B526" s="43">
        <f>B525/B524</f>
        <v>0.3</v>
      </c>
      <c r="C526" s="43">
        <f>C525/C524</f>
        <v>0.27</v>
      </c>
      <c r="D526" s="43">
        <f>D525/D524</f>
        <v>0.24545454545454545</v>
      </c>
      <c r="E526" s="43">
        <f>E525/E524</f>
        <v>0.22500000000000001</v>
      </c>
    </row>
    <row r="527" spans="1:5" ht="15.75" customHeight="1" thickBot="1" x14ac:dyDescent="0.3">
      <c r="A527" s="7" t="s">
        <v>37</v>
      </c>
      <c r="B527" s="20" t="s">
        <v>38</v>
      </c>
      <c r="C527" s="21">
        <f>C524/B524-1</f>
        <v>0</v>
      </c>
      <c r="D527" s="21">
        <f t="shared" ref="D527:E529" si="12">D524/C524-1</f>
        <v>0.10000000000000009</v>
      </c>
      <c r="E527" s="21">
        <f t="shared" si="12"/>
        <v>9.0909090909090828E-2</v>
      </c>
    </row>
    <row r="528" spans="1:5" ht="15.75" customHeight="1" thickBot="1" x14ac:dyDescent="0.3">
      <c r="A528" s="7" t="s">
        <v>39</v>
      </c>
      <c r="B528" s="20" t="s">
        <v>38</v>
      </c>
      <c r="C528" s="21">
        <f>C525/B525-1</f>
        <v>-9.9999999999999978E-2</v>
      </c>
      <c r="D528" s="21">
        <f t="shared" si="12"/>
        <v>0</v>
      </c>
      <c r="E528" s="21">
        <f t="shared" si="12"/>
        <v>0</v>
      </c>
    </row>
    <row r="529" spans="1:5" ht="15.75" customHeight="1" thickBot="1" x14ac:dyDescent="0.3">
      <c r="A529" s="7" t="s">
        <v>40</v>
      </c>
      <c r="B529" s="20" t="s">
        <v>38</v>
      </c>
      <c r="C529" s="21">
        <f>C526/B526-1</f>
        <v>-9.9999999999999867E-2</v>
      </c>
      <c r="D529" s="21">
        <f t="shared" si="12"/>
        <v>-9.0909090909090939E-2</v>
      </c>
      <c r="E529" s="21">
        <f t="shared" si="12"/>
        <v>-8.3333333333333259E-2</v>
      </c>
    </row>
    <row r="530" spans="1:5" ht="15.75" customHeight="1" thickBot="1" x14ac:dyDescent="0.3">
      <c r="A530" s="471" t="s">
        <v>41</v>
      </c>
      <c r="B530" s="472"/>
      <c r="C530" s="472"/>
      <c r="D530" s="472"/>
      <c r="E530" s="473"/>
    </row>
    <row r="531" spans="1:5" ht="15.75" customHeight="1" x14ac:dyDescent="0.25">
      <c r="A531" s="444"/>
      <c r="B531" s="5">
        <v>2019</v>
      </c>
      <c r="C531" s="5">
        <v>2020</v>
      </c>
      <c r="D531" s="5">
        <v>2021</v>
      </c>
      <c r="E531" s="5">
        <v>2022</v>
      </c>
    </row>
    <row r="532" spans="1:5" ht="15.75" customHeight="1" thickBot="1" x14ac:dyDescent="0.3">
      <c r="A532" s="445"/>
      <c r="B532" s="18" t="s">
        <v>13</v>
      </c>
      <c r="C532" s="18" t="s">
        <v>14</v>
      </c>
      <c r="D532" s="18" t="s">
        <v>14</v>
      </c>
      <c r="E532" s="18" t="s">
        <v>14</v>
      </c>
    </row>
    <row r="533" spans="1:5" ht="35.25" customHeight="1" thickBot="1" x14ac:dyDescent="0.3">
      <c r="A533" s="24" t="s">
        <v>42</v>
      </c>
      <c r="B533" s="25">
        <v>9400</v>
      </c>
      <c r="C533" s="25">
        <v>9400</v>
      </c>
      <c r="D533" s="25">
        <v>9400</v>
      </c>
      <c r="E533" s="25">
        <v>9400</v>
      </c>
    </row>
    <row r="534" spans="1:5" ht="15.75" customHeight="1" thickBot="1" x14ac:dyDescent="0.3">
      <c r="A534" s="27" t="s">
        <v>43</v>
      </c>
      <c r="B534" s="28">
        <v>9400</v>
      </c>
      <c r="C534" s="29">
        <v>9400</v>
      </c>
      <c r="D534" s="59">
        <v>9400</v>
      </c>
      <c r="E534" s="59">
        <v>9400</v>
      </c>
    </row>
    <row r="535" spans="1:5" ht="15.75" customHeight="1" thickBot="1" x14ac:dyDescent="0.3">
      <c r="A535" s="27" t="s">
        <v>44</v>
      </c>
      <c r="B535" s="28"/>
      <c r="C535" s="28"/>
      <c r="D535" s="28"/>
      <c r="E535" s="28"/>
    </row>
    <row r="536" spans="1:5" ht="23.25" customHeight="1" thickBot="1" x14ac:dyDescent="0.3">
      <c r="A536" s="24" t="s">
        <v>45</v>
      </c>
      <c r="B536" s="30">
        <v>1600</v>
      </c>
      <c r="C536" s="30">
        <v>1600</v>
      </c>
      <c r="D536" s="30">
        <v>1600</v>
      </c>
      <c r="E536" s="30">
        <v>1600</v>
      </c>
    </row>
    <row r="537" spans="1:5" ht="15.75" customHeight="1" thickBot="1" x14ac:dyDescent="0.3">
      <c r="A537" s="27" t="s">
        <v>43</v>
      </c>
      <c r="B537" s="29">
        <v>1600</v>
      </c>
      <c r="C537" s="29">
        <v>1600</v>
      </c>
      <c r="D537" s="29">
        <v>1600</v>
      </c>
      <c r="E537" s="29">
        <v>1600</v>
      </c>
    </row>
    <row r="538" spans="1:5" ht="22.5" customHeight="1" thickBot="1" x14ac:dyDescent="0.3">
      <c r="A538" s="27" t="s">
        <v>44</v>
      </c>
      <c r="B538" s="29"/>
      <c r="C538" s="31"/>
      <c r="D538" s="31"/>
      <c r="E538" s="31"/>
    </row>
    <row r="539" spans="1:5" ht="15.75" customHeight="1" thickBot="1" x14ac:dyDescent="0.3">
      <c r="A539" s="24" t="s">
        <v>46</v>
      </c>
      <c r="B539" s="31">
        <v>4000</v>
      </c>
      <c r="C539" s="31">
        <v>2500</v>
      </c>
      <c r="D539" s="31">
        <v>2500</v>
      </c>
      <c r="E539" s="31">
        <v>2500</v>
      </c>
    </row>
    <row r="540" spans="1:5" ht="15.75" customHeight="1" thickBot="1" x14ac:dyDescent="0.3">
      <c r="A540" s="27" t="s">
        <v>43</v>
      </c>
      <c r="B540" s="29">
        <v>4000</v>
      </c>
      <c r="C540" s="29">
        <v>2500</v>
      </c>
      <c r="D540" s="29">
        <v>2500</v>
      </c>
      <c r="E540" s="29">
        <v>2500</v>
      </c>
    </row>
    <row r="541" spans="1:5" ht="15.75" customHeight="1" thickBot="1" x14ac:dyDescent="0.3">
      <c r="A541" s="27" t="s">
        <v>44</v>
      </c>
      <c r="B541" s="29"/>
      <c r="C541" s="31"/>
      <c r="D541" s="31"/>
      <c r="E541" s="31"/>
    </row>
    <row r="542" spans="1:5" ht="15.75" customHeight="1" thickBot="1" x14ac:dyDescent="0.3">
      <c r="A542" s="24" t="s">
        <v>47</v>
      </c>
      <c r="B542" s="29"/>
      <c r="C542" s="31"/>
      <c r="D542" s="31"/>
      <c r="E542" s="31"/>
    </row>
    <row r="543" spans="1:5" ht="15.75" customHeight="1" thickBot="1" x14ac:dyDescent="0.3">
      <c r="A543" s="27" t="s">
        <v>43</v>
      </c>
      <c r="B543" s="29"/>
      <c r="C543" s="31"/>
      <c r="D543" s="31"/>
      <c r="E543" s="31"/>
    </row>
    <row r="544" spans="1:5" ht="15.75" customHeight="1" thickBot="1" x14ac:dyDescent="0.3">
      <c r="A544" s="27" t="s">
        <v>44</v>
      </c>
      <c r="B544" s="29"/>
      <c r="C544" s="31"/>
      <c r="D544" s="31"/>
      <c r="E544" s="31"/>
    </row>
    <row r="545" spans="1:5" ht="15.75" customHeight="1" thickBot="1" x14ac:dyDescent="0.3">
      <c r="A545" s="24" t="s">
        <v>48</v>
      </c>
      <c r="B545" s="29"/>
      <c r="C545" s="31"/>
      <c r="D545" s="31"/>
      <c r="E545" s="31"/>
    </row>
    <row r="546" spans="1:5" ht="15.75" customHeight="1" thickBot="1" x14ac:dyDescent="0.3">
      <c r="A546" s="27" t="s">
        <v>43</v>
      </c>
      <c r="B546" s="29"/>
      <c r="C546" s="31"/>
      <c r="D546" s="31"/>
      <c r="E546" s="31"/>
    </row>
    <row r="547" spans="1:5" ht="15.75" customHeight="1" thickBot="1" x14ac:dyDescent="0.3">
      <c r="A547" s="27" t="s">
        <v>44</v>
      </c>
      <c r="B547" s="29"/>
      <c r="C547" s="31"/>
      <c r="D547" s="31"/>
      <c r="E547" s="31"/>
    </row>
    <row r="548" spans="1:5" ht="15.75" customHeight="1" thickBot="1" x14ac:dyDescent="0.3">
      <c r="A548" s="24" t="s">
        <v>49</v>
      </c>
      <c r="B548" s="29"/>
      <c r="C548" s="31"/>
      <c r="D548" s="31"/>
      <c r="E548" s="31"/>
    </row>
    <row r="549" spans="1:5" ht="15.75" customHeight="1" thickBot="1" x14ac:dyDescent="0.3">
      <c r="A549" s="27" t="s">
        <v>43</v>
      </c>
      <c r="B549" s="29"/>
      <c r="C549" s="29"/>
      <c r="D549" s="29"/>
      <c r="E549" s="29"/>
    </row>
    <row r="550" spans="1:5" ht="15.75" customHeight="1" thickBot="1" x14ac:dyDescent="0.3">
      <c r="A550" s="27" t="s">
        <v>44</v>
      </c>
      <c r="B550" s="29"/>
      <c r="C550" s="31"/>
      <c r="D550" s="31"/>
      <c r="E550" s="31"/>
    </row>
    <row r="551" spans="1:5" ht="15.75" customHeight="1" thickBot="1" x14ac:dyDescent="0.3">
      <c r="A551" s="24" t="s">
        <v>50</v>
      </c>
      <c r="B551" s="29"/>
      <c r="C551" s="31"/>
      <c r="D551" s="31"/>
      <c r="E551" s="31"/>
    </row>
    <row r="552" spans="1:5" ht="15.75" customHeight="1" thickBot="1" x14ac:dyDescent="0.3">
      <c r="A552" s="27" t="s">
        <v>43</v>
      </c>
      <c r="B552" s="29"/>
      <c r="C552" s="34"/>
      <c r="D552" s="34"/>
      <c r="E552" s="34"/>
    </row>
    <row r="553" spans="1:5" ht="17.25" customHeight="1" thickBot="1" x14ac:dyDescent="0.3">
      <c r="A553" s="40" t="s">
        <v>44</v>
      </c>
      <c r="B553" s="29"/>
      <c r="C553" s="35"/>
      <c r="D553" s="14"/>
      <c r="E553" s="14"/>
    </row>
    <row r="554" spans="1:5" ht="22.5" customHeight="1" thickBot="1" x14ac:dyDescent="0.3">
      <c r="A554" s="47" t="s">
        <v>51</v>
      </c>
      <c r="B554" s="29">
        <f>B551+B548+B545+B542+B539+B536+B533</f>
        <v>15000</v>
      </c>
      <c r="C554" s="29">
        <f>C551+C548+C545+C542+C539+C536+C533</f>
        <v>13500</v>
      </c>
      <c r="D554" s="29">
        <f>D551+D548+D545+D542+D539+D536+D533</f>
        <v>13500</v>
      </c>
      <c r="E554" s="29">
        <f>E551+E548+E545+E542+E539+E536+E533</f>
        <v>13500</v>
      </c>
    </row>
    <row r="555" spans="1:5" ht="15.75" thickBot="1" x14ac:dyDescent="0.3">
      <c r="A555" s="42" t="s">
        <v>52</v>
      </c>
      <c r="B555" s="38">
        <f>IF(B554-B525=0,0,"Error")</f>
        <v>0</v>
      </c>
      <c r="C555" s="38">
        <f>IF(C554-C525=0,0,"Error")</f>
        <v>0</v>
      </c>
      <c r="D555" s="38">
        <f>IF(D554-D525=0,0,"Error")</f>
        <v>0</v>
      </c>
      <c r="E555" s="38">
        <f>IF(E554-E525=0,0,"Error")</f>
        <v>0</v>
      </c>
    </row>
    <row r="556" spans="1:5" ht="21.75" customHeight="1" thickBot="1" x14ac:dyDescent="0.3">
      <c r="A556" s="474" t="s">
        <v>65</v>
      </c>
      <c r="B556" s="475"/>
      <c r="C556" s="475"/>
      <c r="D556" s="475"/>
      <c r="E556" s="476"/>
    </row>
    <row r="557" spans="1:5" ht="15.75" thickBot="1" x14ac:dyDescent="0.3">
      <c r="A557" s="474" t="s">
        <v>66</v>
      </c>
      <c r="B557" s="475"/>
      <c r="C557" s="475"/>
      <c r="D557" s="475"/>
      <c r="E557" s="476"/>
    </row>
    <row r="558" spans="1:5" ht="27" customHeight="1" thickBot="1" x14ac:dyDescent="0.3">
      <c r="A558" s="17" t="s">
        <v>67</v>
      </c>
      <c r="B558" s="480" t="s">
        <v>68</v>
      </c>
      <c r="C558" s="481"/>
      <c r="D558" s="481"/>
      <c r="E558" s="482"/>
    </row>
    <row r="559" spans="1:5" ht="23.25" thickBot="1" x14ac:dyDescent="0.3">
      <c r="A559" s="17" t="s">
        <v>69</v>
      </c>
      <c r="B559" s="44" t="s">
        <v>70</v>
      </c>
      <c r="C559" s="45" t="s">
        <v>82</v>
      </c>
      <c r="D559" s="480" t="s">
        <v>83</v>
      </c>
      <c r="E559" s="482"/>
    </row>
    <row r="560" spans="1:5" ht="15.75" thickBot="1" x14ac:dyDescent="0.3">
      <c r="A560" s="46"/>
      <c r="B560" s="480"/>
      <c r="C560" s="481"/>
      <c r="D560" s="481"/>
      <c r="E560" s="482"/>
    </row>
    <row r="561" spans="1:5" ht="27.75" customHeight="1" thickBot="1" x14ac:dyDescent="0.3">
      <c r="A561" s="7" t="s">
        <v>30</v>
      </c>
      <c r="B561" s="449" t="s">
        <v>154</v>
      </c>
      <c r="C561" s="450"/>
      <c r="D561" s="450"/>
      <c r="E561" s="451"/>
    </row>
    <row r="562" spans="1:5" ht="15.75" thickBot="1" x14ac:dyDescent="0.3">
      <c r="A562" s="7" t="s">
        <v>32</v>
      </c>
      <c r="B562" s="468" t="s">
        <v>74</v>
      </c>
      <c r="C562" s="469"/>
      <c r="D562" s="469"/>
      <c r="E562" s="470"/>
    </row>
    <row r="563" spans="1:5" x14ac:dyDescent="0.25">
      <c r="A563" s="444"/>
      <c r="B563" s="5">
        <v>2019</v>
      </c>
      <c r="C563" s="5">
        <v>2020</v>
      </c>
      <c r="D563" s="5">
        <v>2021</v>
      </c>
      <c r="E563" s="5">
        <v>2022</v>
      </c>
    </row>
    <row r="564" spans="1:5" ht="15.75" thickBot="1" x14ac:dyDescent="0.3">
      <c r="A564" s="445"/>
      <c r="B564" s="18" t="s">
        <v>13</v>
      </c>
      <c r="C564" s="18" t="s">
        <v>14</v>
      </c>
      <c r="D564" s="18" t="s">
        <v>14</v>
      </c>
      <c r="E564" s="18" t="s">
        <v>14</v>
      </c>
    </row>
    <row r="565" spans="1:5" ht="15.75" thickBot="1" x14ac:dyDescent="0.3">
      <c r="A565" s="7" t="s">
        <v>34</v>
      </c>
      <c r="B565" s="19">
        <v>15</v>
      </c>
      <c r="C565" s="19">
        <v>15</v>
      </c>
      <c r="D565" s="19">
        <v>15</v>
      </c>
      <c r="E565" s="19">
        <v>15</v>
      </c>
    </row>
    <row r="566" spans="1:5" ht="15.75" thickBot="1" x14ac:dyDescent="0.3">
      <c r="A566" s="7" t="s">
        <v>35</v>
      </c>
      <c r="B566" s="19">
        <v>500</v>
      </c>
      <c r="C566" s="19">
        <v>500</v>
      </c>
      <c r="D566" s="19">
        <v>500</v>
      </c>
      <c r="E566" s="19">
        <v>500</v>
      </c>
    </row>
    <row r="567" spans="1:5" ht="15.75" thickBot="1" x14ac:dyDescent="0.3">
      <c r="A567" s="7" t="s">
        <v>36</v>
      </c>
      <c r="B567" s="19">
        <f>B566/B565</f>
        <v>33.333333333333336</v>
      </c>
      <c r="C567" s="19">
        <f>C566/C565</f>
        <v>33.333333333333336</v>
      </c>
      <c r="D567" s="19">
        <f>D566/D565</f>
        <v>33.333333333333336</v>
      </c>
      <c r="E567" s="19">
        <f>E566/E565</f>
        <v>33.333333333333336</v>
      </c>
    </row>
    <row r="568" spans="1:5" ht="15.75" thickBot="1" x14ac:dyDescent="0.3">
      <c r="A568" s="7" t="s">
        <v>37</v>
      </c>
      <c r="B568" s="20" t="s">
        <v>38</v>
      </c>
      <c r="C568" s="21">
        <f>C565/B565-1</f>
        <v>0</v>
      </c>
      <c r="D568" s="21">
        <f t="shared" ref="D568:E570" si="13">D565/C565-1</f>
        <v>0</v>
      </c>
      <c r="E568" s="21">
        <f t="shared" si="13"/>
        <v>0</v>
      </c>
    </row>
    <row r="569" spans="1:5" ht="15.75" thickBot="1" x14ac:dyDescent="0.3">
      <c r="A569" s="7" t="s">
        <v>39</v>
      </c>
      <c r="B569" s="20" t="s">
        <v>38</v>
      </c>
      <c r="C569" s="21">
        <f>C566/B566-1</f>
        <v>0</v>
      </c>
      <c r="D569" s="21">
        <f t="shared" si="13"/>
        <v>0</v>
      </c>
      <c r="E569" s="21">
        <f t="shared" si="13"/>
        <v>0</v>
      </c>
    </row>
    <row r="570" spans="1:5" ht="15.75" thickBot="1" x14ac:dyDescent="0.3">
      <c r="A570" s="7" t="s">
        <v>40</v>
      </c>
      <c r="B570" s="20" t="s">
        <v>38</v>
      </c>
      <c r="C570" s="21">
        <f>C567/B567-1</f>
        <v>0</v>
      </c>
      <c r="D570" s="21">
        <f t="shared" si="13"/>
        <v>0</v>
      </c>
      <c r="E570" s="21">
        <f t="shared" si="13"/>
        <v>0</v>
      </c>
    </row>
    <row r="571" spans="1:5" ht="15.75" customHeight="1" thickBot="1" x14ac:dyDescent="0.3">
      <c r="A571" s="471" t="s">
        <v>155</v>
      </c>
      <c r="B571" s="472"/>
      <c r="C571" s="472"/>
      <c r="D571" s="472"/>
      <c r="E571" s="473"/>
    </row>
    <row r="572" spans="1:5" x14ac:dyDescent="0.25">
      <c r="A572" s="444"/>
      <c r="B572" s="5">
        <v>2019</v>
      </c>
      <c r="C572" s="5">
        <v>2020</v>
      </c>
      <c r="D572" s="5">
        <v>2021</v>
      </c>
      <c r="E572" s="5">
        <v>2022</v>
      </c>
    </row>
    <row r="573" spans="1:5" ht="15.75" thickBot="1" x14ac:dyDescent="0.3">
      <c r="A573" s="445"/>
      <c r="B573" s="18" t="s">
        <v>13</v>
      </c>
      <c r="C573" s="18" t="s">
        <v>14</v>
      </c>
      <c r="D573" s="18" t="s">
        <v>14</v>
      </c>
      <c r="E573" s="18" t="s">
        <v>14</v>
      </c>
    </row>
    <row r="574" spans="1:5" ht="15.75" thickBot="1" x14ac:dyDescent="0.3">
      <c r="A574" s="24" t="s">
        <v>75</v>
      </c>
      <c r="B574" s="29"/>
      <c r="C574" s="29"/>
      <c r="D574" s="29"/>
      <c r="E574" s="29"/>
    </row>
    <row r="575" spans="1:5" ht="15.75" thickBot="1" x14ac:dyDescent="0.3">
      <c r="A575" s="27" t="s">
        <v>43</v>
      </c>
      <c r="B575" s="29"/>
      <c r="C575" s="29"/>
      <c r="D575" s="29"/>
      <c r="E575" s="29"/>
    </row>
    <row r="576" spans="1:5" ht="15.75" thickBot="1" x14ac:dyDescent="0.3">
      <c r="A576" s="27" t="s">
        <v>76</v>
      </c>
      <c r="B576" s="29"/>
      <c r="C576" s="29"/>
      <c r="D576" s="29"/>
      <c r="E576" s="29"/>
    </row>
    <row r="577" spans="1:7" ht="15.75" thickBot="1" x14ac:dyDescent="0.3">
      <c r="A577" s="27" t="s">
        <v>77</v>
      </c>
      <c r="B577" s="29"/>
      <c r="C577" s="29"/>
      <c r="D577" s="29"/>
      <c r="E577" s="29"/>
    </row>
    <row r="578" spans="1:7" ht="15.75" thickBot="1" x14ac:dyDescent="0.3">
      <c r="A578" s="27" t="s">
        <v>78</v>
      </c>
      <c r="B578" s="29"/>
      <c r="C578" s="29"/>
      <c r="D578" s="29"/>
      <c r="E578" s="29"/>
    </row>
    <row r="579" spans="1:7" ht="15" customHeight="1" thickBot="1" x14ac:dyDescent="0.3">
      <c r="A579" s="60" t="s">
        <v>79</v>
      </c>
      <c r="B579" s="29">
        <v>500</v>
      </c>
      <c r="C579" s="29">
        <v>500</v>
      </c>
      <c r="D579" s="29">
        <v>500</v>
      </c>
      <c r="E579" s="29">
        <v>500</v>
      </c>
    </row>
    <row r="580" spans="1:7" ht="15.75" thickBot="1" x14ac:dyDescent="0.3">
      <c r="A580" s="27" t="s">
        <v>43</v>
      </c>
      <c r="B580" s="29">
        <v>500</v>
      </c>
      <c r="C580" s="29">
        <v>500</v>
      </c>
      <c r="D580" s="29">
        <v>500</v>
      </c>
      <c r="E580" s="29">
        <v>500</v>
      </c>
    </row>
    <row r="581" spans="1:7" ht="15.75" thickBot="1" x14ac:dyDescent="0.3">
      <c r="A581" s="27" t="s">
        <v>76</v>
      </c>
      <c r="B581" s="29"/>
      <c r="C581" s="29"/>
      <c r="D581" s="29"/>
      <c r="E581" s="29"/>
    </row>
    <row r="582" spans="1:7" ht="15.75" thickBot="1" x14ac:dyDescent="0.3">
      <c r="A582" s="27" t="s">
        <v>77</v>
      </c>
      <c r="B582" s="29"/>
      <c r="C582" s="29"/>
      <c r="D582" s="29"/>
      <c r="E582" s="29"/>
    </row>
    <row r="583" spans="1:7" ht="15.75" thickBot="1" x14ac:dyDescent="0.3">
      <c r="A583" s="27" t="s">
        <v>78</v>
      </c>
      <c r="B583" s="29"/>
      <c r="C583" s="29"/>
      <c r="D583" s="29"/>
      <c r="E583" s="29"/>
    </row>
    <row r="584" spans="1:7" ht="15.75" thickBot="1" x14ac:dyDescent="0.3">
      <c r="A584" s="61" t="s">
        <v>51</v>
      </c>
      <c r="B584" s="29">
        <f>B579+B574</f>
        <v>500</v>
      </c>
      <c r="C584" s="29">
        <f>C579+C574</f>
        <v>500</v>
      </c>
      <c r="D584" s="29">
        <f>D579+D574</f>
        <v>500</v>
      </c>
      <c r="E584" s="29">
        <f>E579+E574</f>
        <v>500</v>
      </c>
    </row>
    <row r="585" spans="1:7" ht="15.75" thickBot="1" x14ac:dyDescent="0.3">
      <c r="A585" s="62"/>
      <c r="B585" s="29"/>
      <c r="C585" s="29"/>
      <c r="D585" s="29"/>
      <c r="E585" s="29"/>
    </row>
    <row r="586" spans="1:7" ht="27" customHeight="1" thickTop="1" thickBot="1" x14ac:dyDescent="0.3">
      <c r="A586" s="63" t="s">
        <v>156</v>
      </c>
      <c r="B586" s="145">
        <f>B566+B525+B495+B455+B424+B396+B385+B344+B307+B224+B199+B250+B171+B146+B105+B68+B31+B276</f>
        <v>910844</v>
      </c>
      <c r="C586" s="145">
        <f>C566+C525+C495+C455+C424+C396+C385+C344+C307+C224+C199+C250+C171+C146+C105+C68+C31+C276</f>
        <v>823800</v>
      </c>
      <c r="D586" s="145">
        <f>D566+D525+D495+D455+D424+D396+D385+D344+D307+D224+D199+D250+D171+D146+D105+D68+D31+D276</f>
        <v>721800</v>
      </c>
      <c r="E586" s="145">
        <f>E566+E525+E495+E455+E424+E396+E385+E344+E307+E224+E199+E250+E171+E146+E105+E68+E31+E276</f>
        <v>722800</v>
      </c>
    </row>
    <row r="587" spans="1:7" ht="33" customHeight="1" thickTop="1" thickBot="1" x14ac:dyDescent="0.3">
      <c r="A587" s="12" t="s">
        <v>157</v>
      </c>
      <c r="B587" s="145">
        <f>B588+B591+B594+B597+B600+B603+B606+B609+B614</f>
        <v>910844</v>
      </c>
      <c r="C587" s="145">
        <f>C588+C591+C594+C597+C600+C603+C606+C609+C614</f>
        <v>823800</v>
      </c>
      <c r="D587" s="145">
        <f>D588+D591+D594+D597+D600+D603+D606+D609+D614</f>
        <v>721800</v>
      </c>
      <c r="E587" s="145">
        <f>E588+E591+E594+E597+E600+E603+E606+E609+E614</f>
        <v>722800</v>
      </c>
    </row>
    <row r="588" spans="1:7" ht="19.5" customHeight="1" thickBot="1" x14ac:dyDescent="0.3">
      <c r="A588" s="24" t="s">
        <v>42</v>
      </c>
      <c r="B588" s="38">
        <f t="shared" ref="B588:E589" si="14">B533+B463+B352+B315+B113+B76+B39</f>
        <v>255000</v>
      </c>
      <c r="C588" s="38">
        <f t="shared" si="14"/>
        <v>241616</v>
      </c>
      <c r="D588" s="38">
        <f t="shared" si="14"/>
        <v>257897</v>
      </c>
      <c r="E588" s="38">
        <f t="shared" si="14"/>
        <v>257897</v>
      </c>
      <c r="F588" s="64"/>
      <c r="G588" s="65"/>
    </row>
    <row r="589" spans="1:7" ht="15.75" thickBot="1" x14ac:dyDescent="0.3">
      <c r="A589" s="27" t="s">
        <v>43</v>
      </c>
      <c r="B589" s="38">
        <f t="shared" si="14"/>
        <v>255000</v>
      </c>
      <c r="C589" s="38">
        <f t="shared" si="14"/>
        <v>241616</v>
      </c>
      <c r="D589" s="38">
        <f t="shared" si="14"/>
        <v>257897</v>
      </c>
      <c r="E589" s="38">
        <f t="shared" si="14"/>
        <v>257897</v>
      </c>
    </row>
    <row r="590" spans="1:7" ht="15.75" thickBot="1" x14ac:dyDescent="0.3">
      <c r="A590" s="27" t="s">
        <v>158</v>
      </c>
      <c r="B590" s="38"/>
      <c r="C590" s="29"/>
      <c r="D590" s="29"/>
      <c r="E590" s="29"/>
      <c r="F590" s="66"/>
    </row>
    <row r="591" spans="1:7" ht="27.75" customHeight="1" thickBot="1" x14ac:dyDescent="0.3">
      <c r="A591" s="24" t="s">
        <v>45</v>
      </c>
      <c r="B591" s="38">
        <f t="shared" ref="B591:E606" si="15">B536+B466+B355+B318+B116+B79+B42</f>
        <v>44000</v>
      </c>
      <c r="C591" s="38">
        <f t="shared" si="15"/>
        <v>45884</v>
      </c>
      <c r="D591" s="38">
        <f t="shared" si="15"/>
        <v>48603</v>
      </c>
      <c r="E591" s="38">
        <f t="shared" si="15"/>
        <v>48603</v>
      </c>
    </row>
    <row r="592" spans="1:7" ht="27.75" customHeight="1" thickBot="1" x14ac:dyDescent="0.3">
      <c r="A592" s="27" t="s">
        <v>43</v>
      </c>
      <c r="B592" s="38">
        <f t="shared" si="15"/>
        <v>44000</v>
      </c>
      <c r="C592" s="38">
        <f t="shared" si="15"/>
        <v>45884</v>
      </c>
      <c r="D592" s="38">
        <f t="shared" si="15"/>
        <v>48603</v>
      </c>
      <c r="E592" s="38">
        <f t="shared" si="15"/>
        <v>48603</v>
      </c>
    </row>
    <row r="593" spans="1:6" ht="28.5" customHeight="1" thickBot="1" x14ac:dyDescent="0.3">
      <c r="A593" s="27" t="s">
        <v>158</v>
      </c>
      <c r="B593" s="38">
        <f t="shared" si="15"/>
        <v>0</v>
      </c>
      <c r="C593" s="38">
        <f t="shared" si="15"/>
        <v>0</v>
      </c>
      <c r="D593" s="38">
        <f t="shared" si="15"/>
        <v>0</v>
      </c>
      <c r="E593" s="38">
        <f t="shared" si="15"/>
        <v>0</v>
      </c>
    </row>
    <row r="594" spans="1:6" ht="52.5" customHeight="1" thickBot="1" x14ac:dyDescent="0.3">
      <c r="A594" s="24" t="s">
        <v>46</v>
      </c>
      <c r="B594" s="38">
        <f t="shared" si="15"/>
        <v>102684</v>
      </c>
      <c r="C594" s="38">
        <f t="shared" si="15"/>
        <v>133140</v>
      </c>
      <c r="D594" s="38">
        <f t="shared" si="15"/>
        <v>127140</v>
      </c>
      <c r="E594" s="38">
        <f t="shared" si="15"/>
        <v>127140</v>
      </c>
    </row>
    <row r="595" spans="1:6" ht="18" customHeight="1" thickBot="1" x14ac:dyDescent="0.3">
      <c r="A595" s="27" t="s">
        <v>43</v>
      </c>
      <c r="B595" s="38">
        <f t="shared" si="15"/>
        <v>102684</v>
      </c>
      <c r="C595" s="38">
        <f t="shared" si="15"/>
        <v>133140</v>
      </c>
      <c r="D595" s="38">
        <f t="shared" si="15"/>
        <v>127140</v>
      </c>
      <c r="E595" s="38">
        <f t="shared" si="15"/>
        <v>127140</v>
      </c>
    </row>
    <row r="596" spans="1:6" ht="36" customHeight="1" thickBot="1" x14ac:dyDescent="0.3">
      <c r="A596" s="27" t="s">
        <v>158</v>
      </c>
      <c r="B596" s="38">
        <f t="shared" si="15"/>
        <v>0</v>
      </c>
      <c r="C596" s="38">
        <f t="shared" si="15"/>
        <v>0</v>
      </c>
      <c r="D596" s="38">
        <f t="shared" si="15"/>
        <v>0</v>
      </c>
      <c r="E596" s="38">
        <f t="shared" si="15"/>
        <v>0</v>
      </c>
    </row>
    <row r="597" spans="1:6" ht="27" customHeight="1" thickBot="1" x14ac:dyDescent="0.3">
      <c r="A597" s="24" t="s">
        <v>47</v>
      </c>
      <c r="B597" s="38">
        <f t="shared" si="15"/>
        <v>0</v>
      </c>
      <c r="C597" s="38">
        <f t="shared" si="15"/>
        <v>0</v>
      </c>
      <c r="D597" s="38">
        <f t="shared" si="15"/>
        <v>0</v>
      </c>
      <c r="E597" s="38">
        <f t="shared" si="15"/>
        <v>0</v>
      </c>
    </row>
    <row r="598" spans="1:6" ht="47.25" customHeight="1" thickBot="1" x14ac:dyDescent="0.3">
      <c r="A598" s="27" t="s">
        <v>43</v>
      </c>
      <c r="B598" s="38">
        <f t="shared" si="15"/>
        <v>0</v>
      </c>
      <c r="C598" s="38">
        <f t="shared" si="15"/>
        <v>0</v>
      </c>
      <c r="D598" s="38">
        <f t="shared" si="15"/>
        <v>0</v>
      </c>
      <c r="E598" s="38">
        <f t="shared" si="15"/>
        <v>0</v>
      </c>
    </row>
    <row r="599" spans="1:6" ht="15.75" thickBot="1" x14ac:dyDescent="0.3">
      <c r="A599" s="27" t="s">
        <v>158</v>
      </c>
      <c r="B599" s="38">
        <f t="shared" si="15"/>
        <v>0</v>
      </c>
      <c r="C599" s="38">
        <f t="shared" si="15"/>
        <v>0</v>
      </c>
      <c r="D599" s="38">
        <f t="shared" si="15"/>
        <v>0</v>
      </c>
      <c r="E599" s="38">
        <f t="shared" si="15"/>
        <v>0</v>
      </c>
      <c r="F599" s="66"/>
    </row>
    <row r="600" spans="1:6" ht="15.75" thickBot="1" x14ac:dyDescent="0.3">
      <c r="A600" s="24" t="s">
        <v>48</v>
      </c>
      <c r="B600" s="38">
        <f t="shared" si="15"/>
        <v>0</v>
      </c>
      <c r="C600" s="38">
        <f t="shared" si="15"/>
        <v>0</v>
      </c>
      <c r="D600" s="38">
        <f t="shared" si="15"/>
        <v>0</v>
      </c>
      <c r="E600" s="38">
        <f t="shared" si="15"/>
        <v>0</v>
      </c>
    </row>
    <row r="601" spans="1:6" ht="15.75" thickBot="1" x14ac:dyDescent="0.3">
      <c r="A601" s="27" t="s">
        <v>43</v>
      </c>
      <c r="B601" s="38">
        <f t="shared" si="15"/>
        <v>0</v>
      </c>
      <c r="C601" s="38">
        <f t="shared" si="15"/>
        <v>0</v>
      </c>
      <c r="D601" s="38">
        <f t="shared" si="15"/>
        <v>0</v>
      </c>
      <c r="E601" s="38">
        <f t="shared" si="15"/>
        <v>0</v>
      </c>
    </row>
    <row r="602" spans="1:6" ht="15.75" thickBot="1" x14ac:dyDescent="0.3">
      <c r="A602" s="27" t="s">
        <v>158</v>
      </c>
      <c r="B602" s="38">
        <f t="shared" si="15"/>
        <v>0</v>
      </c>
      <c r="C602" s="38">
        <f t="shared" si="15"/>
        <v>0</v>
      </c>
      <c r="D602" s="38">
        <f t="shared" si="15"/>
        <v>0</v>
      </c>
      <c r="E602" s="38">
        <f t="shared" si="15"/>
        <v>0</v>
      </c>
    </row>
    <row r="603" spans="1:6" ht="15.75" thickBot="1" x14ac:dyDescent="0.3">
      <c r="A603" s="24" t="s">
        <v>49</v>
      </c>
      <c r="B603" s="38">
        <f t="shared" si="15"/>
        <v>15000</v>
      </c>
      <c r="C603" s="38">
        <f t="shared" si="15"/>
        <v>36000</v>
      </c>
      <c r="D603" s="38">
        <f t="shared" si="15"/>
        <v>36000</v>
      </c>
      <c r="E603" s="38">
        <f t="shared" si="15"/>
        <v>37000</v>
      </c>
    </row>
    <row r="604" spans="1:6" ht="15.75" thickBot="1" x14ac:dyDescent="0.3">
      <c r="A604" s="27" t="s">
        <v>43</v>
      </c>
      <c r="B604" s="38">
        <f t="shared" si="15"/>
        <v>15000</v>
      </c>
      <c r="C604" s="38">
        <f t="shared" si="15"/>
        <v>36000</v>
      </c>
      <c r="D604" s="38">
        <f t="shared" si="15"/>
        <v>36000</v>
      </c>
      <c r="E604" s="38">
        <f t="shared" si="15"/>
        <v>37000</v>
      </c>
    </row>
    <row r="605" spans="1:6" ht="15.75" thickBot="1" x14ac:dyDescent="0.3">
      <c r="A605" s="27" t="s">
        <v>158</v>
      </c>
      <c r="B605" s="38">
        <f t="shared" si="15"/>
        <v>0</v>
      </c>
      <c r="C605" s="38">
        <f t="shared" si="15"/>
        <v>0</v>
      </c>
      <c r="D605" s="38">
        <f t="shared" si="15"/>
        <v>0</v>
      </c>
      <c r="E605" s="38">
        <f t="shared" si="15"/>
        <v>0</v>
      </c>
    </row>
    <row r="606" spans="1:6" ht="24.75" thickBot="1" x14ac:dyDescent="0.3">
      <c r="A606" s="24" t="s">
        <v>50</v>
      </c>
      <c r="B606" s="38">
        <f t="shared" si="15"/>
        <v>360</v>
      </c>
      <c r="C606" s="38">
        <f t="shared" si="15"/>
        <v>360</v>
      </c>
      <c r="D606" s="38">
        <f t="shared" si="15"/>
        <v>360</v>
      </c>
      <c r="E606" s="38">
        <f t="shared" si="15"/>
        <v>360</v>
      </c>
    </row>
    <row r="607" spans="1:6" ht="15.75" thickBot="1" x14ac:dyDescent="0.3">
      <c r="A607" s="27" t="s">
        <v>43</v>
      </c>
      <c r="B607" s="38">
        <f t="shared" ref="B607:E608" si="16">B552+B482+B371+B334+B132+B95+B58</f>
        <v>360</v>
      </c>
      <c r="C607" s="38">
        <f t="shared" si="16"/>
        <v>360</v>
      </c>
      <c r="D607" s="38">
        <f t="shared" si="16"/>
        <v>360</v>
      </c>
      <c r="E607" s="38">
        <f t="shared" si="16"/>
        <v>360</v>
      </c>
    </row>
    <row r="608" spans="1:6" ht="15.75" thickBot="1" x14ac:dyDescent="0.3">
      <c r="A608" s="27" t="s">
        <v>158</v>
      </c>
      <c r="B608" s="38">
        <f t="shared" si="16"/>
        <v>0</v>
      </c>
      <c r="C608" s="38">
        <f t="shared" si="16"/>
        <v>0</v>
      </c>
      <c r="D608" s="38">
        <f t="shared" si="16"/>
        <v>0</v>
      </c>
      <c r="E608" s="38">
        <f t="shared" si="16"/>
        <v>0</v>
      </c>
    </row>
    <row r="609" spans="1:8" ht="15.75" thickBot="1" x14ac:dyDescent="0.3">
      <c r="A609" s="24" t="s">
        <v>159</v>
      </c>
      <c r="B609" s="38">
        <f>B610+B611+B612+B613</f>
        <v>356300</v>
      </c>
      <c r="C609" s="38">
        <f>C610+C611+C612+C613</f>
        <v>230000</v>
      </c>
      <c r="D609" s="38">
        <f>D610+D611+D612+D613</f>
        <v>110500</v>
      </c>
      <c r="E609" s="38">
        <f>E610+E611+E612+E613</f>
        <v>110000</v>
      </c>
      <c r="F609" s="66"/>
      <c r="G609" s="66"/>
      <c r="H609" s="66"/>
    </row>
    <row r="610" spans="1:8" ht="15.75" thickBot="1" x14ac:dyDescent="0.3">
      <c r="A610" s="27" t="s">
        <v>43</v>
      </c>
      <c r="B610" s="38"/>
      <c r="C610" s="38"/>
      <c r="D610" s="38"/>
      <c r="E610" s="38"/>
    </row>
    <row r="611" spans="1:8" ht="15.75" thickBot="1" x14ac:dyDescent="0.3">
      <c r="A611" s="27" t="s">
        <v>76</v>
      </c>
      <c r="B611" s="38">
        <f>B260</f>
        <v>350000</v>
      </c>
      <c r="C611" s="38">
        <f>C260</f>
        <v>225000</v>
      </c>
      <c r="D611" s="38">
        <f>D260</f>
        <v>110000</v>
      </c>
      <c r="E611" s="38">
        <f>E260</f>
        <v>110000</v>
      </c>
    </row>
    <row r="612" spans="1:8" ht="15.75" thickBot="1" x14ac:dyDescent="0.3">
      <c r="A612" s="27" t="s">
        <v>77</v>
      </c>
      <c r="B612" s="38"/>
      <c r="C612" s="38"/>
      <c r="D612" s="38"/>
      <c r="E612" s="38"/>
    </row>
    <row r="613" spans="1:8" ht="15.75" thickBot="1" x14ac:dyDescent="0.3">
      <c r="A613" s="27" t="s">
        <v>78</v>
      </c>
      <c r="B613" s="38">
        <f>B262</f>
        <v>6300</v>
      </c>
      <c r="C613" s="38">
        <f>C262</f>
        <v>5000</v>
      </c>
      <c r="D613" s="38">
        <f>D262</f>
        <v>500</v>
      </c>
      <c r="E613" s="38">
        <f>E262</f>
        <v>0</v>
      </c>
    </row>
    <row r="614" spans="1:8" ht="15.75" thickBot="1" x14ac:dyDescent="0.3">
      <c r="A614" s="24" t="s">
        <v>160</v>
      </c>
      <c r="B614" s="38">
        <f>B615+B616+B617+B618</f>
        <v>137500</v>
      </c>
      <c r="C614" s="38">
        <f>C615+C616+C617+C618</f>
        <v>136800</v>
      </c>
      <c r="D614" s="38">
        <f>D615+D616+D617+D618</f>
        <v>141300</v>
      </c>
      <c r="E614" s="38">
        <f>E615+E616+E617+E618</f>
        <v>141800</v>
      </c>
    </row>
    <row r="615" spans="1:8" ht="15.75" thickBot="1" x14ac:dyDescent="0.3">
      <c r="A615" s="27" t="s">
        <v>43</v>
      </c>
      <c r="B615" s="38">
        <f>B580+B509+B438+B410+B290+B238+B213+B185+B160</f>
        <v>137500</v>
      </c>
      <c r="C615" s="38">
        <f>C580+C509+C438+C410+C290+C238+C213+C185+C160</f>
        <v>136800</v>
      </c>
      <c r="D615" s="38">
        <f>D580+D509+D438+D410+D290+D238+D213+D185+D160</f>
        <v>141300</v>
      </c>
      <c r="E615" s="38">
        <f>E580+E509+E438+E410+E290+E238+E213+E185+E160</f>
        <v>141800</v>
      </c>
      <c r="F615" s="66"/>
    </row>
    <row r="616" spans="1:8" ht="15.75" thickBot="1" x14ac:dyDescent="0.3">
      <c r="A616" s="27" t="s">
        <v>76</v>
      </c>
      <c r="B616" s="38">
        <f>B265</f>
        <v>0</v>
      </c>
      <c r="C616" s="38">
        <f>C265</f>
        <v>0</v>
      </c>
      <c r="D616" s="38">
        <f>D265</f>
        <v>0</v>
      </c>
      <c r="E616" s="38">
        <f>E265</f>
        <v>0</v>
      </c>
    </row>
    <row r="617" spans="1:8" ht="15.75" thickBot="1" x14ac:dyDescent="0.3">
      <c r="A617" s="27" t="s">
        <v>77</v>
      </c>
      <c r="B617" s="38">
        <f>B582+B511+B440+B412+B292+B240+B215+B187+B162</f>
        <v>0</v>
      </c>
      <c r="C617" s="38">
        <f>C582+C511+C440+C412+C292+C240+C215+C187+C162</f>
        <v>0</v>
      </c>
      <c r="D617" s="38">
        <f>D582+D511+D440+D412+D292+D240+D215+D187+D162</f>
        <v>0</v>
      </c>
      <c r="E617" s="38">
        <f>E582+E511+E440+E412+E292+E240+E215+E187+E162</f>
        <v>0</v>
      </c>
    </row>
    <row r="618" spans="1:8" ht="15.75" thickBot="1" x14ac:dyDescent="0.3">
      <c r="A618" s="27" t="s">
        <v>78</v>
      </c>
      <c r="B618" s="38">
        <f>B267</f>
        <v>0</v>
      </c>
      <c r="C618" s="38"/>
      <c r="D618" s="38"/>
      <c r="E618" s="38"/>
    </row>
    <row r="619" spans="1:8" ht="15.75" thickBot="1" x14ac:dyDescent="0.3">
      <c r="A619" s="42" t="s">
        <v>52</v>
      </c>
      <c r="B619" s="38">
        <f>IF(B587-B586=0,0,"Error")</f>
        <v>0</v>
      </c>
      <c r="C619" s="38">
        <f>IF(C587-C586=0,0,"Error")</f>
        <v>0</v>
      </c>
      <c r="D619" s="38">
        <f>IF(D587-D586=0,0,"Error")</f>
        <v>0</v>
      </c>
      <c r="E619" s="38">
        <f>IF(E587-E586=0,0,"Error")</f>
        <v>0</v>
      </c>
    </row>
  </sheetData>
  <mergeCells count="154">
    <mergeCell ref="A1:E1"/>
    <mergeCell ref="A563:A564"/>
    <mergeCell ref="A571:E571"/>
    <mergeCell ref="A572:A573"/>
    <mergeCell ref="A557:E557"/>
    <mergeCell ref="B558:E558"/>
    <mergeCell ref="D559:E559"/>
    <mergeCell ref="B560:E560"/>
    <mergeCell ref="B561:E561"/>
    <mergeCell ref="B562:E562"/>
    <mergeCell ref="B520:E520"/>
    <mergeCell ref="B521:E521"/>
    <mergeCell ref="A522:A523"/>
    <mergeCell ref="A530:E530"/>
    <mergeCell ref="A531:A532"/>
    <mergeCell ref="A556:E556"/>
    <mergeCell ref="A501:A502"/>
    <mergeCell ref="B514:E514"/>
    <mergeCell ref="A515:E515"/>
    <mergeCell ref="A517:E517"/>
    <mergeCell ref="A518:E518"/>
    <mergeCell ref="B519:E519"/>
    <mergeCell ref="B488:E488"/>
    <mergeCell ref="D489:E489"/>
    <mergeCell ref="B490:E490"/>
    <mergeCell ref="B491:E491"/>
    <mergeCell ref="A492:A493"/>
    <mergeCell ref="A500:E500"/>
    <mergeCell ref="B451:E451"/>
    <mergeCell ref="A452:A453"/>
    <mergeCell ref="A460:E460"/>
    <mergeCell ref="A461:A462"/>
    <mergeCell ref="A486:E486"/>
    <mergeCell ref="A487:E487"/>
    <mergeCell ref="B443:E443"/>
    <mergeCell ref="A444:E444"/>
    <mergeCell ref="A447:E447"/>
    <mergeCell ref="A448:E448"/>
    <mergeCell ref="B449:E449"/>
    <mergeCell ref="B450:E450"/>
    <mergeCell ref="B417:E417"/>
    <mergeCell ref="B419:E419"/>
    <mergeCell ref="B420:E420"/>
    <mergeCell ref="A421:A422"/>
    <mergeCell ref="A429:E429"/>
    <mergeCell ref="A430:A431"/>
    <mergeCell ref="B392:E392"/>
    <mergeCell ref="A393:A394"/>
    <mergeCell ref="A401:E401"/>
    <mergeCell ref="A402:A403"/>
    <mergeCell ref="A415:E415"/>
    <mergeCell ref="A416:E416"/>
    <mergeCell ref="B379:E379"/>
    <mergeCell ref="B380:E380"/>
    <mergeCell ref="B381:E381"/>
    <mergeCell ref="A382:A383"/>
    <mergeCell ref="D390:E390"/>
    <mergeCell ref="B391:E391"/>
    <mergeCell ref="A349:E349"/>
    <mergeCell ref="A350:A351"/>
    <mergeCell ref="A375:E375"/>
    <mergeCell ref="A376:E376"/>
    <mergeCell ref="B377:E377"/>
    <mergeCell ref="D378:E378"/>
    <mergeCell ref="A312:E312"/>
    <mergeCell ref="A313:A314"/>
    <mergeCell ref="B338:E338"/>
    <mergeCell ref="B339:E339"/>
    <mergeCell ref="B340:E340"/>
    <mergeCell ref="A341:A342"/>
    <mergeCell ref="A299:E299"/>
    <mergeCell ref="A300:E300"/>
    <mergeCell ref="B301:E301"/>
    <mergeCell ref="B302:E302"/>
    <mergeCell ref="B303:E303"/>
    <mergeCell ref="A304:A305"/>
    <mergeCell ref="B272:E272"/>
    <mergeCell ref="A273:A274"/>
    <mergeCell ref="A281:E281"/>
    <mergeCell ref="A282:A283"/>
    <mergeCell ref="B295:E295"/>
    <mergeCell ref="A296:E296"/>
    <mergeCell ref="A247:A248"/>
    <mergeCell ref="A255:E255"/>
    <mergeCell ref="A256:A257"/>
    <mergeCell ref="B269:E269"/>
    <mergeCell ref="D270:E270"/>
    <mergeCell ref="B271:E271"/>
    <mergeCell ref="A229:E229"/>
    <mergeCell ref="A230:A231"/>
    <mergeCell ref="B243:E243"/>
    <mergeCell ref="D244:E244"/>
    <mergeCell ref="B245:E245"/>
    <mergeCell ref="B246:E246"/>
    <mergeCell ref="A204:E204"/>
    <mergeCell ref="A205:A206"/>
    <mergeCell ref="D218:E218"/>
    <mergeCell ref="B219:E219"/>
    <mergeCell ref="B220:E220"/>
    <mergeCell ref="A221:A222"/>
    <mergeCell ref="A191:E191"/>
    <mergeCell ref="B192:E192"/>
    <mergeCell ref="D193:E193"/>
    <mergeCell ref="B194:E194"/>
    <mergeCell ref="B195:E195"/>
    <mergeCell ref="A196:A197"/>
    <mergeCell ref="B166:E166"/>
    <mergeCell ref="B167:E167"/>
    <mergeCell ref="A168:A169"/>
    <mergeCell ref="A176:E176"/>
    <mergeCell ref="A177:A178"/>
    <mergeCell ref="A190:E190"/>
    <mergeCell ref="B141:E141"/>
    <mergeCell ref="B142:E142"/>
    <mergeCell ref="A143:A144"/>
    <mergeCell ref="A151:E151"/>
    <mergeCell ref="A152:A153"/>
    <mergeCell ref="D165:E165"/>
    <mergeCell ref="A111:A112"/>
    <mergeCell ref="A136:E136"/>
    <mergeCell ref="A137:E137"/>
    <mergeCell ref="B138:E138"/>
    <mergeCell ref="D139:E139"/>
    <mergeCell ref="B140:E140"/>
    <mergeCell ref="A74:A75"/>
    <mergeCell ref="B99:E99"/>
    <mergeCell ref="B100:E100"/>
    <mergeCell ref="B101:E101"/>
    <mergeCell ref="A102:A103"/>
    <mergeCell ref="A110:E110"/>
    <mergeCell ref="A37:A38"/>
    <mergeCell ref="B62:E62"/>
    <mergeCell ref="B63:E63"/>
    <mergeCell ref="B64:E64"/>
    <mergeCell ref="A65:A66"/>
    <mergeCell ref="A73:E73"/>
    <mergeCell ref="A24:E24"/>
    <mergeCell ref="B25:E25"/>
    <mergeCell ref="B26:E26"/>
    <mergeCell ref="B27:E27"/>
    <mergeCell ref="A28:A29"/>
    <mergeCell ref="A36:E36"/>
    <mergeCell ref="A2:E2"/>
    <mergeCell ref="A9:E11"/>
    <mergeCell ref="B12:E12"/>
    <mergeCell ref="A13:A14"/>
    <mergeCell ref="B19:E19"/>
    <mergeCell ref="A20:E20"/>
    <mergeCell ref="A23:E23"/>
    <mergeCell ref="A3:E3"/>
    <mergeCell ref="B5:E5"/>
    <mergeCell ref="B6:E6"/>
    <mergeCell ref="B7:E7"/>
    <mergeCell ref="A8:E8"/>
  </mergeCells>
  <pageMargins left="0.56000000000000005"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9"/>
  <sheetViews>
    <sheetView view="pageBreakPreview" zoomScale="60" zoomScaleNormal="100" workbookViewId="0">
      <selection sqref="A1:E1"/>
    </sheetView>
  </sheetViews>
  <sheetFormatPr defaultRowHeight="15" x14ac:dyDescent="0.25"/>
  <cols>
    <col min="1" max="1" width="42.5703125" customWidth="1"/>
    <col min="2" max="2" width="22.140625" customWidth="1"/>
    <col min="3" max="3" width="21.140625" customWidth="1"/>
    <col min="4" max="4" width="21.85546875" customWidth="1"/>
    <col min="5" max="5" width="12.42578125" customWidth="1"/>
    <col min="7" max="7" width="17" customWidth="1"/>
  </cols>
  <sheetData>
    <row r="1" spans="1:6" ht="15.75" x14ac:dyDescent="0.25">
      <c r="A1" s="961" t="s">
        <v>597</v>
      </c>
      <c r="B1" s="961"/>
      <c r="C1" s="961"/>
      <c r="D1" s="961"/>
      <c r="E1" s="961"/>
      <c r="F1" s="67"/>
    </row>
    <row r="2" spans="1:6" x14ac:dyDescent="0.25">
      <c r="A2" s="535" t="s">
        <v>0</v>
      </c>
      <c r="B2" s="535"/>
      <c r="C2" s="535"/>
      <c r="D2" s="535"/>
      <c r="E2" s="535"/>
      <c r="F2" s="67"/>
    </row>
    <row r="3" spans="1:6" x14ac:dyDescent="0.25">
      <c r="A3" s="522" t="s">
        <v>189</v>
      </c>
      <c r="B3" s="522"/>
      <c r="C3" s="522"/>
      <c r="D3" s="522"/>
      <c r="E3" s="522"/>
      <c r="F3" s="67"/>
    </row>
    <row r="4" spans="1:6" ht="15.75" thickBot="1" x14ac:dyDescent="0.3">
      <c r="A4" s="67"/>
      <c r="B4" s="67"/>
      <c r="C4" s="67"/>
      <c r="D4" s="67"/>
      <c r="E4" s="67"/>
      <c r="F4" s="67"/>
    </row>
    <row r="5" spans="1:6" ht="19.5" thickBot="1" x14ac:dyDescent="0.3">
      <c r="A5" s="97" t="s">
        <v>2</v>
      </c>
      <c r="B5" s="523" t="s">
        <v>188</v>
      </c>
      <c r="C5" s="523"/>
      <c r="D5" s="523"/>
      <c r="E5" s="523"/>
      <c r="F5" s="67"/>
    </row>
    <row r="6" spans="1:6" ht="19.5" thickBot="1" x14ac:dyDescent="0.3">
      <c r="A6" s="97" t="s">
        <v>4</v>
      </c>
      <c r="B6" s="524" t="s">
        <v>187</v>
      </c>
      <c r="C6" s="525"/>
      <c r="D6" s="525"/>
      <c r="E6" s="526"/>
      <c r="F6" s="67"/>
    </row>
    <row r="7" spans="1:6" ht="19.5" thickBot="1" x14ac:dyDescent="0.3">
      <c r="A7" s="97" t="s">
        <v>6</v>
      </c>
      <c r="B7" s="527" t="s">
        <v>7</v>
      </c>
      <c r="C7" s="528"/>
      <c r="D7" s="528"/>
      <c r="E7" s="529"/>
      <c r="F7" s="67"/>
    </row>
    <row r="8" spans="1:6" ht="19.5" thickBot="1" x14ac:dyDescent="0.35">
      <c r="A8" s="530" t="s">
        <v>8</v>
      </c>
      <c r="B8" s="531"/>
      <c r="C8" s="531"/>
      <c r="D8" s="531"/>
      <c r="E8" s="532"/>
      <c r="F8" s="67"/>
    </row>
    <row r="9" spans="1:6" ht="15.75" customHeight="1" thickBot="1" x14ac:dyDescent="0.3">
      <c r="A9" s="499" t="s">
        <v>186</v>
      </c>
      <c r="B9" s="500"/>
      <c r="C9" s="500"/>
      <c r="D9" s="500"/>
      <c r="E9" s="501"/>
      <c r="F9" s="67"/>
    </row>
    <row r="10" spans="1:6" ht="15.75" customHeight="1" thickBot="1" x14ac:dyDescent="0.3">
      <c r="A10" s="499"/>
      <c r="B10" s="500"/>
      <c r="C10" s="500"/>
      <c r="D10" s="500"/>
      <c r="E10" s="501"/>
      <c r="F10" s="67"/>
    </row>
    <row r="11" spans="1:6" ht="49.5" customHeight="1" thickBot="1" x14ac:dyDescent="0.3">
      <c r="A11" s="499"/>
      <c r="B11" s="500"/>
      <c r="C11" s="500"/>
      <c r="D11" s="500"/>
      <c r="E11" s="501"/>
      <c r="F11" s="67"/>
    </row>
    <row r="12" spans="1:6" ht="63" customHeight="1" thickBot="1" x14ac:dyDescent="0.3">
      <c r="A12" s="96" t="s">
        <v>10</v>
      </c>
      <c r="B12" s="500" t="s">
        <v>185</v>
      </c>
      <c r="C12" s="533"/>
      <c r="D12" s="533"/>
      <c r="E12" s="534"/>
      <c r="F12" s="67"/>
    </row>
    <row r="13" spans="1:6" ht="18.75" x14ac:dyDescent="0.25">
      <c r="A13" s="505" t="s">
        <v>12</v>
      </c>
      <c r="B13" s="95">
        <v>2019</v>
      </c>
      <c r="C13" s="95">
        <v>2020</v>
      </c>
      <c r="D13" s="95">
        <v>2021</v>
      </c>
      <c r="E13" s="95">
        <v>2022</v>
      </c>
      <c r="F13" s="67"/>
    </row>
    <row r="14" spans="1:6" ht="38.25" thickBot="1" x14ac:dyDescent="0.3">
      <c r="A14" s="506"/>
      <c r="B14" s="94" t="s">
        <v>13</v>
      </c>
      <c r="C14" s="94" t="s">
        <v>14</v>
      </c>
      <c r="D14" s="94" t="s">
        <v>14</v>
      </c>
      <c r="E14" s="94" t="s">
        <v>14</v>
      </c>
      <c r="F14" s="67"/>
    </row>
    <row r="15" spans="1:6" ht="19.5" thickBot="1" x14ac:dyDescent="0.3">
      <c r="A15" s="86"/>
      <c r="B15" s="93">
        <v>1</v>
      </c>
      <c r="C15" s="93">
        <v>1</v>
      </c>
      <c r="D15" s="93">
        <v>1</v>
      </c>
      <c r="E15" s="93">
        <v>1</v>
      </c>
      <c r="F15" s="67"/>
    </row>
    <row r="16" spans="1:6" ht="57" thickBot="1" x14ac:dyDescent="0.3">
      <c r="A16" s="86" t="s">
        <v>184</v>
      </c>
      <c r="B16" s="93">
        <v>1</v>
      </c>
      <c r="C16" s="93">
        <v>1</v>
      </c>
      <c r="D16" s="93">
        <v>1</v>
      </c>
      <c r="E16" s="93">
        <v>1</v>
      </c>
      <c r="F16" s="67"/>
    </row>
    <row r="17" spans="1:6" ht="38.25" thickBot="1" x14ac:dyDescent="0.3">
      <c r="A17" s="86" t="s">
        <v>16</v>
      </c>
      <c r="B17" s="93">
        <v>1</v>
      </c>
      <c r="C17" s="93">
        <v>1</v>
      </c>
      <c r="D17" s="93">
        <v>1</v>
      </c>
      <c r="E17" s="93">
        <v>1</v>
      </c>
      <c r="F17" s="67"/>
    </row>
    <row r="18" spans="1:6" ht="38.25" thickBot="1" x14ac:dyDescent="0.3">
      <c r="A18" s="86" t="s">
        <v>183</v>
      </c>
      <c r="B18" s="93"/>
      <c r="C18" s="93"/>
      <c r="D18" s="93"/>
      <c r="E18" s="93"/>
      <c r="F18" s="67"/>
    </row>
    <row r="19" spans="1:6" ht="19.5" thickBot="1" x14ac:dyDescent="0.3">
      <c r="A19" s="86" t="s">
        <v>17</v>
      </c>
      <c r="B19" s="93"/>
      <c r="C19" s="93"/>
      <c r="D19" s="93"/>
      <c r="E19" s="93"/>
      <c r="F19" s="67"/>
    </row>
    <row r="20" spans="1:6" ht="19.5" thickBot="1" x14ac:dyDescent="0.3">
      <c r="A20" s="86" t="s">
        <v>20</v>
      </c>
      <c r="B20" s="93">
        <v>1</v>
      </c>
      <c r="C20" s="93">
        <v>1</v>
      </c>
      <c r="D20" s="93">
        <v>1</v>
      </c>
      <c r="E20" s="93">
        <v>1</v>
      </c>
      <c r="F20" s="67"/>
    </row>
    <row r="21" spans="1:6" ht="57" customHeight="1" thickBot="1" x14ac:dyDescent="0.3">
      <c r="A21" s="69" t="s">
        <v>21</v>
      </c>
      <c r="B21" s="499" t="s">
        <v>182</v>
      </c>
      <c r="C21" s="500"/>
      <c r="D21" s="500"/>
      <c r="E21" s="501"/>
      <c r="F21" s="67"/>
    </row>
    <row r="22" spans="1:6" ht="19.5" thickBot="1" x14ac:dyDescent="0.3">
      <c r="A22" s="527" t="s">
        <v>23</v>
      </c>
      <c r="B22" s="528"/>
      <c r="C22" s="528"/>
      <c r="D22" s="528"/>
      <c r="E22" s="529"/>
      <c r="F22" s="67"/>
    </row>
    <row r="23" spans="1:6" ht="57" thickBot="1" x14ac:dyDescent="0.3">
      <c r="A23" s="86" t="s">
        <v>181</v>
      </c>
      <c r="B23" s="93">
        <v>1</v>
      </c>
      <c r="C23" s="93">
        <v>1</v>
      </c>
      <c r="D23" s="93">
        <v>1</v>
      </c>
      <c r="E23" s="93">
        <v>1</v>
      </c>
      <c r="F23" s="67"/>
    </row>
    <row r="24" spans="1:6" ht="75.75" thickBot="1" x14ac:dyDescent="0.3">
      <c r="A24" s="86" t="s">
        <v>180</v>
      </c>
      <c r="B24" s="93">
        <v>1</v>
      </c>
      <c r="C24" s="93">
        <v>1</v>
      </c>
      <c r="D24" s="93">
        <v>1</v>
      </c>
      <c r="E24" s="93">
        <v>1</v>
      </c>
      <c r="F24" s="67"/>
    </row>
    <row r="25" spans="1:6" ht="19.5" thickBot="1" x14ac:dyDescent="0.3">
      <c r="A25" s="536" t="s">
        <v>26</v>
      </c>
      <c r="B25" s="537"/>
      <c r="C25" s="537"/>
      <c r="D25" s="537"/>
      <c r="E25" s="538"/>
      <c r="F25" s="67"/>
    </row>
    <row r="26" spans="1:6" ht="19.5" thickBot="1" x14ac:dyDescent="0.3">
      <c r="A26" s="536" t="s">
        <v>27</v>
      </c>
      <c r="B26" s="537"/>
      <c r="C26" s="537"/>
      <c r="D26" s="537"/>
      <c r="E26" s="538"/>
      <c r="F26" s="67"/>
    </row>
    <row r="27" spans="1:6" ht="31.5" customHeight="1" thickBot="1" x14ac:dyDescent="0.3">
      <c r="A27" s="92" t="s">
        <v>28</v>
      </c>
      <c r="B27" s="527" t="s">
        <v>179</v>
      </c>
      <c r="C27" s="503"/>
      <c r="D27" s="503"/>
      <c r="E27" s="504"/>
      <c r="F27" s="67"/>
    </row>
    <row r="28" spans="1:6" ht="19.5" thickBot="1" x14ac:dyDescent="0.3">
      <c r="A28" s="86" t="s">
        <v>30</v>
      </c>
      <c r="B28" s="527" t="s">
        <v>178</v>
      </c>
      <c r="C28" s="528"/>
      <c r="D28" s="528"/>
      <c r="E28" s="529"/>
      <c r="F28" s="67"/>
    </row>
    <row r="29" spans="1:6" ht="19.5" thickBot="1" x14ac:dyDescent="0.3">
      <c r="A29" s="86" t="s">
        <v>32</v>
      </c>
      <c r="B29" s="502" t="s">
        <v>177</v>
      </c>
      <c r="C29" s="503"/>
      <c r="D29" s="503"/>
      <c r="E29" s="504"/>
      <c r="F29" s="67"/>
    </row>
    <row r="30" spans="1:6" ht="18.75" x14ac:dyDescent="0.25">
      <c r="A30" s="505"/>
      <c r="B30" s="83">
        <v>2019</v>
      </c>
      <c r="C30" s="83">
        <v>2020</v>
      </c>
      <c r="D30" s="83">
        <v>2021</v>
      </c>
      <c r="E30" s="83">
        <v>2022</v>
      </c>
      <c r="F30" s="67"/>
    </row>
    <row r="31" spans="1:6" ht="38.25" thickBot="1" x14ac:dyDescent="0.3">
      <c r="A31" s="506"/>
      <c r="B31" s="82" t="s">
        <v>13</v>
      </c>
      <c r="C31" s="82" t="s">
        <v>14</v>
      </c>
      <c r="D31" s="82" t="s">
        <v>14</v>
      </c>
      <c r="E31" s="82" t="s">
        <v>14</v>
      </c>
      <c r="F31" s="67"/>
    </row>
    <row r="32" spans="1:6" ht="19.5" thickBot="1" x14ac:dyDescent="0.3">
      <c r="A32" s="86" t="s">
        <v>34</v>
      </c>
      <c r="B32" s="87">
        <v>2300</v>
      </c>
      <c r="C32" s="87">
        <v>2300</v>
      </c>
      <c r="D32" s="87">
        <v>2300</v>
      </c>
      <c r="E32" s="87">
        <v>2100</v>
      </c>
      <c r="F32" s="67"/>
    </row>
    <row r="33" spans="1:6" ht="19.5" thickBot="1" x14ac:dyDescent="0.3">
      <c r="A33" s="86" t="s">
        <v>35</v>
      </c>
      <c r="B33" s="87">
        <v>76000</v>
      </c>
      <c r="C33" s="87">
        <v>76000</v>
      </c>
      <c r="D33" s="87">
        <v>73500</v>
      </c>
      <c r="E33" s="87">
        <v>73500</v>
      </c>
      <c r="F33" s="67"/>
    </row>
    <row r="34" spans="1:6" ht="19.5" thickBot="1" x14ac:dyDescent="0.3">
      <c r="A34" s="86" t="s">
        <v>36</v>
      </c>
      <c r="B34" s="87">
        <f>B33/B32</f>
        <v>33.043478260869563</v>
      </c>
      <c r="C34" s="87">
        <f>C33/C32</f>
        <v>33.043478260869563</v>
      </c>
      <c r="D34" s="87">
        <f>D33/D32</f>
        <v>31.956521739130434</v>
      </c>
      <c r="E34" s="87">
        <f>E33/E32</f>
        <v>35</v>
      </c>
      <c r="F34" s="67"/>
    </row>
    <row r="35" spans="1:6" ht="19.5" thickBot="1" x14ac:dyDescent="0.3">
      <c r="A35" s="86" t="s">
        <v>37</v>
      </c>
      <c r="B35" s="85" t="s">
        <v>38</v>
      </c>
      <c r="C35" s="84">
        <f t="shared" ref="C35:E37" si="0">C32/B32-1</f>
        <v>0</v>
      </c>
      <c r="D35" s="84">
        <f t="shared" si="0"/>
        <v>0</v>
      </c>
      <c r="E35" s="84">
        <f t="shared" si="0"/>
        <v>-8.6956521739130488E-2</v>
      </c>
      <c r="F35" s="77"/>
    </row>
    <row r="36" spans="1:6" ht="19.5" thickBot="1" x14ac:dyDescent="0.3">
      <c r="A36" s="86" t="s">
        <v>39</v>
      </c>
      <c r="B36" s="85" t="s">
        <v>38</v>
      </c>
      <c r="C36" s="84">
        <f t="shared" si="0"/>
        <v>0</v>
      </c>
      <c r="D36" s="84">
        <f t="shared" si="0"/>
        <v>-3.289473684210531E-2</v>
      </c>
      <c r="E36" s="84">
        <f t="shared" si="0"/>
        <v>0</v>
      </c>
      <c r="F36" s="67"/>
    </row>
    <row r="37" spans="1:6" ht="19.5" thickBot="1" x14ac:dyDescent="0.3">
      <c r="A37" s="86" t="s">
        <v>40</v>
      </c>
      <c r="B37" s="85" t="s">
        <v>38</v>
      </c>
      <c r="C37" s="84">
        <f t="shared" si="0"/>
        <v>0</v>
      </c>
      <c r="D37" s="84">
        <f t="shared" si="0"/>
        <v>-3.2894736842105199E-2</v>
      </c>
      <c r="E37" s="84">
        <f t="shared" si="0"/>
        <v>9.5238095238095344E-2</v>
      </c>
      <c r="F37" s="67"/>
    </row>
    <row r="38" spans="1:6" ht="19.5" thickBot="1" x14ac:dyDescent="0.3">
      <c r="A38" s="507" t="s">
        <v>166</v>
      </c>
      <c r="B38" s="508"/>
      <c r="C38" s="508"/>
      <c r="D38" s="508"/>
      <c r="E38" s="509"/>
      <c r="F38" s="67"/>
    </row>
    <row r="39" spans="1:6" ht="18.75" x14ac:dyDescent="0.25">
      <c r="A39" s="505"/>
      <c r="B39" s="83">
        <v>2019</v>
      </c>
      <c r="C39" s="83">
        <v>2020</v>
      </c>
      <c r="D39" s="83">
        <v>2021</v>
      </c>
      <c r="E39" s="83">
        <v>2022</v>
      </c>
      <c r="F39" s="67"/>
    </row>
    <row r="40" spans="1:6" ht="38.25" thickBot="1" x14ac:dyDescent="0.3">
      <c r="A40" s="506"/>
      <c r="B40" s="82" t="s">
        <v>13</v>
      </c>
      <c r="C40" s="82" t="s">
        <v>14</v>
      </c>
      <c r="D40" s="82" t="s">
        <v>14</v>
      </c>
      <c r="E40" s="82" t="s">
        <v>14</v>
      </c>
      <c r="F40" s="67"/>
    </row>
    <row r="41" spans="1:6" ht="19.5" thickBot="1" x14ac:dyDescent="0.3">
      <c r="A41" s="74" t="s">
        <v>42</v>
      </c>
      <c r="B41" s="73">
        <v>21000</v>
      </c>
      <c r="C41" s="73">
        <v>21000</v>
      </c>
      <c r="D41" s="73">
        <v>21000</v>
      </c>
      <c r="E41" s="73">
        <v>21000</v>
      </c>
      <c r="F41" s="67"/>
    </row>
    <row r="42" spans="1:6" ht="19.5" thickBot="1" x14ac:dyDescent="0.3">
      <c r="A42" s="72" t="s">
        <v>43</v>
      </c>
      <c r="B42" s="73">
        <v>21000</v>
      </c>
      <c r="C42" s="73">
        <v>21000</v>
      </c>
      <c r="D42" s="73">
        <v>21000</v>
      </c>
      <c r="E42" s="73">
        <v>21000</v>
      </c>
      <c r="F42" s="67"/>
    </row>
    <row r="43" spans="1:6" ht="19.5" thickBot="1" x14ac:dyDescent="0.3">
      <c r="A43" s="72" t="s">
        <v>44</v>
      </c>
      <c r="B43" s="71"/>
      <c r="C43" s="70"/>
      <c r="D43" s="70"/>
      <c r="E43" s="70"/>
      <c r="F43" s="67"/>
    </row>
    <row r="44" spans="1:6" ht="38.25" thickBot="1" x14ac:dyDescent="0.3">
      <c r="A44" s="74" t="s">
        <v>45</v>
      </c>
      <c r="B44" s="73">
        <v>4000</v>
      </c>
      <c r="C44" s="73">
        <v>4000</v>
      </c>
      <c r="D44" s="73">
        <v>4000</v>
      </c>
      <c r="E44" s="73">
        <v>4000</v>
      </c>
      <c r="F44" s="67"/>
    </row>
    <row r="45" spans="1:6" ht="19.5" thickBot="1" x14ac:dyDescent="0.3">
      <c r="A45" s="72" t="s">
        <v>43</v>
      </c>
      <c r="B45" s="73">
        <v>4000</v>
      </c>
      <c r="C45" s="73">
        <v>4000</v>
      </c>
      <c r="D45" s="73">
        <v>4000</v>
      </c>
      <c r="E45" s="73">
        <v>4000</v>
      </c>
      <c r="F45" s="67"/>
    </row>
    <row r="46" spans="1:6" ht="19.5" thickBot="1" x14ac:dyDescent="0.3">
      <c r="A46" s="72" t="s">
        <v>44</v>
      </c>
      <c r="B46" s="71"/>
      <c r="C46" s="73"/>
      <c r="D46" s="73"/>
      <c r="E46" s="73"/>
      <c r="F46" s="67"/>
    </row>
    <row r="47" spans="1:6" ht="19.5" thickBot="1" x14ac:dyDescent="0.3">
      <c r="A47" s="74" t="s">
        <v>46</v>
      </c>
      <c r="B47" s="73">
        <v>40000</v>
      </c>
      <c r="C47" s="73">
        <v>42000</v>
      </c>
      <c r="D47" s="73">
        <v>45000</v>
      </c>
      <c r="E47" s="73">
        <v>45500</v>
      </c>
      <c r="F47" s="67"/>
    </row>
    <row r="48" spans="1:6" ht="19.5" thickBot="1" x14ac:dyDescent="0.3">
      <c r="A48" s="72" t="s">
        <v>43</v>
      </c>
      <c r="B48" s="73">
        <v>40000</v>
      </c>
      <c r="C48" s="73">
        <v>42000</v>
      </c>
      <c r="D48" s="73">
        <v>45000</v>
      </c>
      <c r="E48" s="73">
        <v>45500</v>
      </c>
      <c r="F48" s="67"/>
    </row>
    <row r="49" spans="1:6" ht="19.5" thickBot="1" x14ac:dyDescent="0.3">
      <c r="A49" s="72" t="s">
        <v>44</v>
      </c>
      <c r="B49" s="71"/>
      <c r="C49" s="73"/>
      <c r="D49" s="73"/>
      <c r="E49" s="73"/>
      <c r="F49" s="67"/>
    </row>
    <row r="50" spans="1:6" ht="19.5" thickBot="1" x14ac:dyDescent="0.3">
      <c r="A50" s="74" t="s">
        <v>47</v>
      </c>
      <c r="B50" s="71"/>
      <c r="C50" s="73"/>
      <c r="D50" s="73"/>
      <c r="E50" s="73"/>
      <c r="F50" s="67"/>
    </row>
    <row r="51" spans="1:6" ht="19.5" thickBot="1" x14ac:dyDescent="0.3">
      <c r="A51" s="72" t="s">
        <v>43</v>
      </c>
      <c r="B51" s="71"/>
      <c r="C51" s="73"/>
      <c r="D51" s="73"/>
      <c r="E51" s="73"/>
      <c r="F51" s="67"/>
    </row>
    <row r="52" spans="1:6" ht="19.5" thickBot="1" x14ac:dyDescent="0.3">
      <c r="A52" s="72" t="s">
        <v>44</v>
      </c>
      <c r="B52" s="71"/>
      <c r="C52" s="73"/>
      <c r="D52" s="73"/>
      <c r="E52" s="73"/>
      <c r="F52" s="67"/>
    </row>
    <row r="53" spans="1:6" ht="19.5" thickBot="1" x14ac:dyDescent="0.3">
      <c r="A53" s="74" t="s">
        <v>48</v>
      </c>
      <c r="B53" s="71">
        <v>8000</v>
      </c>
      <c r="C53" s="73">
        <v>8000</v>
      </c>
      <c r="D53" s="73">
        <v>8000</v>
      </c>
      <c r="E53" s="73">
        <v>8000</v>
      </c>
      <c r="F53" s="67"/>
    </row>
    <row r="54" spans="1:6" ht="19.5" thickBot="1" x14ac:dyDescent="0.3">
      <c r="A54" s="72" t="s">
        <v>43</v>
      </c>
      <c r="B54" s="71">
        <v>8000</v>
      </c>
      <c r="C54" s="73">
        <v>8000</v>
      </c>
      <c r="D54" s="73">
        <v>8000</v>
      </c>
      <c r="E54" s="73">
        <v>8000</v>
      </c>
      <c r="F54" s="67"/>
    </row>
    <row r="55" spans="1:6" ht="19.5" thickBot="1" x14ac:dyDescent="0.3">
      <c r="A55" s="72" t="s">
        <v>44</v>
      </c>
      <c r="B55" s="71"/>
      <c r="C55" s="73"/>
      <c r="D55" s="73"/>
      <c r="E55" s="73"/>
      <c r="F55" s="67"/>
    </row>
    <row r="56" spans="1:6" ht="19.5" thickBot="1" x14ac:dyDescent="0.3">
      <c r="A56" s="74" t="s">
        <v>49</v>
      </c>
      <c r="B56" s="71"/>
      <c r="C56" s="73"/>
      <c r="D56" s="73"/>
      <c r="E56" s="73"/>
      <c r="F56" s="67"/>
    </row>
    <row r="57" spans="1:6" ht="19.5" thickBot="1" x14ac:dyDescent="0.3">
      <c r="A57" s="72" t="s">
        <v>43</v>
      </c>
      <c r="B57" s="71"/>
      <c r="C57" s="73"/>
      <c r="D57" s="73"/>
      <c r="E57" s="73"/>
      <c r="F57" s="67"/>
    </row>
    <row r="58" spans="1:6" ht="19.5" thickBot="1" x14ac:dyDescent="0.3">
      <c r="A58" s="72" t="s">
        <v>44</v>
      </c>
      <c r="B58" s="71"/>
      <c r="C58" s="73"/>
      <c r="D58" s="73"/>
      <c r="E58" s="73"/>
      <c r="F58" s="67"/>
    </row>
    <row r="59" spans="1:6" ht="38.25" thickBot="1" x14ac:dyDescent="0.3">
      <c r="A59" s="74" t="s">
        <v>50</v>
      </c>
      <c r="B59" s="71"/>
      <c r="C59" s="73"/>
      <c r="D59" s="73"/>
      <c r="E59" s="73"/>
      <c r="F59" s="67"/>
    </row>
    <row r="60" spans="1:6" ht="19.5" thickBot="1" x14ac:dyDescent="0.3">
      <c r="A60" s="72" t="s">
        <v>43</v>
      </c>
      <c r="B60" s="71"/>
      <c r="C60" s="73"/>
      <c r="D60" s="73"/>
      <c r="E60" s="73"/>
      <c r="F60" s="67"/>
    </row>
    <row r="61" spans="1:6" ht="19.5" thickBot="1" x14ac:dyDescent="0.3">
      <c r="A61" s="72" t="s">
        <v>44</v>
      </c>
      <c r="B61" s="71"/>
      <c r="C61" s="73"/>
      <c r="D61" s="73"/>
      <c r="E61" s="73"/>
      <c r="F61" s="67"/>
    </row>
    <row r="62" spans="1:6" ht="19.5" thickBot="1" x14ac:dyDescent="0.3">
      <c r="A62" s="80" t="s">
        <v>51</v>
      </c>
      <c r="B62" s="71">
        <f>B59+B56+B53+B50+B47+B44+B41</f>
        <v>73000</v>
      </c>
      <c r="C62" s="71">
        <f>C59+C56+C53+C50+C47+C44+C41</f>
        <v>75000</v>
      </c>
      <c r="D62" s="71">
        <f>D59+D56+D53+D50+D47+D44+D41</f>
        <v>78000</v>
      </c>
      <c r="E62" s="71">
        <f>E59+E56+E53+E50+E47+E44+E41</f>
        <v>78500</v>
      </c>
      <c r="F62" s="67"/>
    </row>
    <row r="63" spans="1:6" ht="19.5" thickBot="1" x14ac:dyDescent="0.3">
      <c r="A63" s="536" t="s">
        <v>86</v>
      </c>
      <c r="B63" s="537"/>
      <c r="C63" s="537"/>
      <c r="D63" s="537"/>
      <c r="E63" s="538"/>
      <c r="F63" s="67"/>
    </row>
    <row r="64" spans="1:6" ht="19.5" thickBot="1" x14ac:dyDescent="0.3">
      <c r="A64" s="536" t="s">
        <v>66</v>
      </c>
      <c r="B64" s="537"/>
      <c r="C64" s="537"/>
      <c r="D64" s="537"/>
      <c r="E64" s="538"/>
      <c r="F64" s="67"/>
    </row>
    <row r="65" spans="1:6" ht="19.5" thickBot="1" x14ac:dyDescent="0.3">
      <c r="A65" s="91" t="s">
        <v>88</v>
      </c>
      <c r="B65" s="539" t="s">
        <v>172</v>
      </c>
      <c r="C65" s="540"/>
      <c r="D65" s="540"/>
      <c r="E65" s="541"/>
      <c r="F65" s="67"/>
    </row>
    <row r="66" spans="1:6" ht="57" thickBot="1" x14ac:dyDescent="0.3">
      <c r="A66" s="90" t="s">
        <v>171</v>
      </c>
      <c r="B66" s="89" t="s">
        <v>176</v>
      </c>
      <c r="C66" s="88" t="s">
        <v>169</v>
      </c>
      <c r="D66" s="527" t="s">
        <v>175</v>
      </c>
      <c r="E66" s="529"/>
      <c r="F66" s="67"/>
    </row>
    <row r="67" spans="1:6" ht="58.5" customHeight="1" thickBot="1" x14ac:dyDescent="0.3">
      <c r="A67" s="86" t="s">
        <v>30</v>
      </c>
      <c r="B67" s="499" t="s">
        <v>174</v>
      </c>
      <c r="C67" s="500"/>
      <c r="D67" s="500"/>
      <c r="E67" s="501"/>
      <c r="F67" s="67"/>
    </row>
    <row r="68" spans="1:6" ht="19.5" thickBot="1" x14ac:dyDescent="0.3">
      <c r="A68" s="86" t="s">
        <v>32</v>
      </c>
      <c r="B68" s="502" t="s">
        <v>167</v>
      </c>
      <c r="C68" s="503"/>
      <c r="D68" s="503"/>
      <c r="E68" s="504"/>
      <c r="F68" s="67"/>
    </row>
    <row r="69" spans="1:6" ht="18.75" x14ac:dyDescent="0.25">
      <c r="A69" s="505"/>
      <c r="B69" s="83">
        <v>2019</v>
      </c>
      <c r="C69" s="83">
        <v>2020</v>
      </c>
      <c r="D69" s="83">
        <v>2021</v>
      </c>
      <c r="E69" s="83">
        <v>2022</v>
      </c>
      <c r="F69" s="67"/>
    </row>
    <row r="70" spans="1:6" ht="38.25" thickBot="1" x14ac:dyDescent="0.3">
      <c r="A70" s="506"/>
      <c r="B70" s="82" t="s">
        <v>13</v>
      </c>
      <c r="C70" s="82" t="s">
        <v>14</v>
      </c>
      <c r="D70" s="82" t="s">
        <v>14</v>
      </c>
      <c r="E70" s="82" t="s">
        <v>14</v>
      </c>
      <c r="F70" s="67"/>
    </row>
    <row r="71" spans="1:6" ht="19.5" thickBot="1" x14ac:dyDescent="0.3">
      <c r="A71" s="86" t="s">
        <v>34</v>
      </c>
      <c r="B71" s="87">
        <v>20</v>
      </c>
      <c r="C71" s="87">
        <v>10</v>
      </c>
      <c r="D71" s="87">
        <v>10</v>
      </c>
      <c r="E71" s="87">
        <v>10</v>
      </c>
      <c r="F71" s="67"/>
    </row>
    <row r="72" spans="1:6" ht="19.5" thickBot="1" x14ac:dyDescent="0.3">
      <c r="A72" s="86" t="s">
        <v>35</v>
      </c>
      <c r="B72" s="87">
        <v>2000</v>
      </c>
      <c r="C72" s="87">
        <v>1000</v>
      </c>
      <c r="D72" s="87">
        <v>1000</v>
      </c>
      <c r="E72" s="87">
        <v>1000</v>
      </c>
      <c r="F72" s="67"/>
    </row>
    <row r="73" spans="1:6" ht="19.5" thickBot="1" x14ac:dyDescent="0.3">
      <c r="A73" s="86" t="s">
        <v>36</v>
      </c>
      <c r="B73" s="87">
        <f>B72/B71</f>
        <v>100</v>
      </c>
      <c r="C73" s="87">
        <f>C72/C71</f>
        <v>100</v>
      </c>
      <c r="D73" s="87">
        <f>D72/D71</f>
        <v>100</v>
      </c>
      <c r="E73" s="87">
        <f>E72/E71</f>
        <v>100</v>
      </c>
      <c r="F73" s="67"/>
    </row>
    <row r="74" spans="1:6" ht="19.5" thickBot="1" x14ac:dyDescent="0.3">
      <c r="A74" s="86" t="s">
        <v>37</v>
      </c>
      <c r="B74" s="85" t="s">
        <v>38</v>
      </c>
      <c r="C74" s="84">
        <f t="shared" ref="C74:E76" si="1">C71/B71-1</f>
        <v>-0.5</v>
      </c>
      <c r="D74" s="84">
        <f t="shared" si="1"/>
        <v>0</v>
      </c>
      <c r="E74" s="84">
        <f t="shared" si="1"/>
        <v>0</v>
      </c>
      <c r="F74" s="77"/>
    </row>
    <row r="75" spans="1:6" ht="19.5" thickBot="1" x14ac:dyDescent="0.3">
      <c r="A75" s="86" t="s">
        <v>39</v>
      </c>
      <c r="B75" s="85" t="s">
        <v>38</v>
      </c>
      <c r="C75" s="84">
        <f t="shared" si="1"/>
        <v>-0.5</v>
      </c>
      <c r="D75" s="84">
        <f t="shared" si="1"/>
        <v>0</v>
      </c>
      <c r="E75" s="84">
        <f t="shared" si="1"/>
        <v>0</v>
      </c>
      <c r="F75" s="67"/>
    </row>
    <row r="76" spans="1:6" ht="19.5" thickBot="1" x14ac:dyDescent="0.3">
      <c r="A76" s="86" t="s">
        <v>40</v>
      </c>
      <c r="B76" s="85" t="s">
        <v>38</v>
      </c>
      <c r="C76" s="84">
        <f t="shared" si="1"/>
        <v>0</v>
      </c>
      <c r="D76" s="84">
        <f t="shared" si="1"/>
        <v>0</v>
      </c>
      <c r="E76" s="84">
        <f t="shared" si="1"/>
        <v>0</v>
      </c>
      <c r="F76" s="67"/>
    </row>
    <row r="77" spans="1:6" ht="19.5" thickBot="1" x14ac:dyDescent="0.3">
      <c r="A77" s="507" t="s">
        <v>166</v>
      </c>
      <c r="B77" s="508"/>
      <c r="C77" s="508"/>
      <c r="D77" s="508"/>
      <c r="E77" s="509"/>
      <c r="F77" s="67"/>
    </row>
    <row r="78" spans="1:6" ht="18.75" x14ac:dyDescent="0.25">
      <c r="A78" s="505"/>
      <c r="B78" s="83">
        <v>2018</v>
      </c>
      <c r="C78" s="83">
        <v>2019</v>
      </c>
      <c r="D78" s="83">
        <v>2020</v>
      </c>
      <c r="E78" s="83">
        <v>2021</v>
      </c>
      <c r="F78" s="67"/>
    </row>
    <row r="79" spans="1:6" ht="38.25" thickBot="1" x14ac:dyDescent="0.3">
      <c r="A79" s="506"/>
      <c r="B79" s="82" t="s">
        <v>13</v>
      </c>
      <c r="C79" s="82" t="s">
        <v>14</v>
      </c>
      <c r="D79" s="82" t="s">
        <v>14</v>
      </c>
      <c r="E79" s="82" t="s">
        <v>14</v>
      </c>
      <c r="F79" s="67"/>
    </row>
    <row r="80" spans="1:6" ht="19.5" thickBot="1" x14ac:dyDescent="0.3">
      <c r="A80" s="74" t="s">
        <v>75</v>
      </c>
      <c r="B80" s="73"/>
      <c r="C80" s="73"/>
      <c r="D80" s="73"/>
      <c r="E80" s="73"/>
      <c r="F80" s="67"/>
    </row>
    <row r="81" spans="1:6" ht="19.5" thickBot="1" x14ac:dyDescent="0.3">
      <c r="A81" s="81" t="s">
        <v>43</v>
      </c>
      <c r="B81" s="73"/>
      <c r="C81" s="73"/>
      <c r="D81" s="73"/>
      <c r="E81" s="73"/>
      <c r="F81" s="67"/>
    </row>
    <row r="82" spans="1:6" ht="19.5" thickBot="1" x14ac:dyDescent="0.3">
      <c r="A82" s="81" t="s">
        <v>76</v>
      </c>
      <c r="B82" s="73"/>
      <c r="C82" s="73"/>
      <c r="D82" s="73"/>
      <c r="E82" s="73"/>
      <c r="F82" s="67"/>
    </row>
    <row r="83" spans="1:6" ht="19.5" thickBot="1" x14ac:dyDescent="0.3">
      <c r="A83" s="81" t="s">
        <v>77</v>
      </c>
      <c r="B83" s="73"/>
      <c r="C83" s="73"/>
      <c r="D83" s="73"/>
      <c r="E83" s="73"/>
      <c r="F83" s="67"/>
    </row>
    <row r="84" spans="1:6" ht="19.5" thickBot="1" x14ac:dyDescent="0.3">
      <c r="A84" s="81" t="s">
        <v>78</v>
      </c>
      <c r="B84" s="73"/>
      <c r="C84" s="73"/>
      <c r="D84" s="73"/>
      <c r="E84" s="73"/>
      <c r="F84" s="67"/>
    </row>
    <row r="85" spans="1:6" ht="19.5" thickBot="1" x14ac:dyDescent="0.3">
      <c r="A85" s="74" t="s">
        <v>79</v>
      </c>
      <c r="B85" s="71">
        <v>2000</v>
      </c>
      <c r="C85" s="73">
        <v>1000</v>
      </c>
      <c r="D85" s="73">
        <v>1000</v>
      </c>
      <c r="E85" s="73">
        <v>1000</v>
      </c>
      <c r="F85" s="67"/>
    </row>
    <row r="86" spans="1:6" ht="19.5" thickBot="1" x14ac:dyDescent="0.3">
      <c r="A86" s="81" t="s">
        <v>43</v>
      </c>
      <c r="B86" s="71">
        <v>2000</v>
      </c>
      <c r="C86" s="73">
        <v>1000</v>
      </c>
      <c r="D86" s="73">
        <v>1000</v>
      </c>
      <c r="E86" s="73">
        <v>1000</v>
      </c>
      <c r="F86" s="67"/>
    </row>
    <row r="87" spans="1:6" ht="19.5" thickBot="1" x14ac:dyDescent="0.3">
      <c r="A87" s="81" t="s">
        <v>76</v>
      </c>
      <c r="B87" s="71"/>
      <c r="C87" s="73"/>
      <c r="D87" s="73"/>
      <c r="E87" s="73"/>
      <c r="F87" s="67"/>
    </row>
    <row r="88" spans="1:6" ht="19.5" thickBot="1" x14ac:dyDescent="0.3">
      <c r="A88" s="81" t="s">
        <v>77</v>
      </c>
      <c r="B88" s="71"/>
      <c r="C88" s="73"/>
      <c r="D88" s="73"/>
      <c r="E88" s="73"/>
      <c r="F88" s="67"/>
    </row>
    <row r="89" spans="1:6" ht="19.5" thickBot="1" x14ac:dyDescent="0.3">
      <c r="A89" s="81" t="s">
        <v>78</v>
      </c>
      <c r="B89" s="71"/>
      <c r="C89" s="73"/>
      <c r="D89" s="73"/>
      <c r="E89" s="73"/>
      <c r="F89" s="67"/>
    </row>
    <row r="90" spans="1:6" ht="19.5" thickBot="1" x14ac:dyDescent="0.3">
      <c r="A90" s="80" t="s">
        <v>51</v>
      </c>
      <c r="B90" s="71">
        <f>B85+B80</f>
        <v>2000</v>
      </c>
      <c r="C90" s="71">
        <f>C85+C80</f>
        <v>1000</v>
      </c>
      <c r="D90" s="71">
        <f>D85+D80</f>
        <v>1000</v>
      </c>
      <c r="E90" s="71">
        <f>E85+E80</f>
        <v>1000</v>
      </c>
      <c r="F90" s="67"/>
    </row>
    <row r="91" spans="1:6" x14ac:dyDescent="0.25">
      <c r="A91" s="510" t="s">
        <v>165</v>
      </c>
      <c r="B91" s="513" t="s">
        <v>173</v>
      </c>
      <c r="C91" s="514"/>
      <c r="D91" s="514"/>
      <c r="E91" s="515"/>
      <c r="F91" s="67"/>
    </row>
    <row r="92" spans="1:6" x14ac:dyDescent="0.25">
      <c r="A92" s="511"/>
      <c r="B92" s="516"/>
      <c r="C92" s="517"/>
      <c r="D92" s="517"/>
      <c r="E92" s="518"/>
      <c r="F92" s="67"/>
    </row>
    <row r="93" spans="1:6" ht="66.75" customHeight="1" thickBot="1" x14ac:dyDescent="0.3">
      <c r="A93" s="512"/>
      <c r="B93" s="519"/>
      <c r="C93" s="520"/>
      <c r="D93" s="520"/>
      <c r="E93" s="521"/>
      <c r="F93" s="67"/>
    </row>
    <row r="94" spans="1:6" ht="42.75" customHeight="1" thickBot="1" x14ac:dyDescent="0.3">
      <c r="A94" s="91" t="s">
        <v>88</v>
      </c>
      <c r="B94" s="539" t="s">
        <v>172</v>
      </c>
      <c r="C94" s="540"/>
      <c r="D94" s="540"/>
      <c r="E94" s="541"/>
      <c r="F94" s="67"/>
    </row>
    <row r="95" spans="1:6" ht="76.5" customHeight="1" thickBot="1" x14ac:dyDescent="0.3">
      <c r="A95" s="90" t="s">
        <v>171</v>
      </c>
      <c r="B95" s="89" t="s">
        <v>170</v>
      </c>
      <c r="C95" s="88" t="s">
        <v>169</v>
      </c>
      <c r="D95" s="527" t="s">
        <v>72</v>
      </c>
      <c r="E95" s="529"/>
      <c r="F95" s="67"/>
    </row>
    <row r="96" spans="1:6" ht="48.75" customHeight="1" thickBot="1" x14ac:dyDescent="0.3">
      <c r="A96" s="86" t="s">
        <v>30</v>
      </c>
      <c r="B96" s="499" t="s">
        <v>168</v>
      </c>
      <c r="C96" s="500"/>
      <c r="D96" s="500"/>
      <c r="E96" s="501"/>
      <c r="F96" s="67"/>
    </row>
    <row r="97" spans="1:6" ht="26.25" customHeight="1" thickBot="1" x14ac:dyDescent="0.3">
      <c r="A97" s="86" t="s">
        <v>32</v>
      </c>
      <c r="B97" s="502" t="s">
        <v>167</v>
      </c>
      <c r="C97" s="503"/>
      <c r="D97" s="503"/>
      <c r="E97" s="504"/>
      <c r="F97" s="67"/>
    </row>
    <row r="98" spans="1:6" ht="33.75" customHeight="1" x14ac:dyDescent="0.25">
      <c r="A98" s="505"/>
      <c r="B98" s="83">
        <v>2019</v>
      </c>
      <c r="C98" s="83">
        <v>2020</v>
      </c>
      <c r="D98" s="83">
        <v>2021</v>
      </c>
      <c r="E98" s="83">
        <v>2022</v>
      </c>
      <c r="F98" s="67"/>
    </row>
    <row r="99" spans="1:6" ht="28.5" customHeight="1" thickBot="1" x14ac:dyDescent="0.3">
      <c r="A99" s="506"/>
      <c r="B99" s="82" t="s">
        <v>13</v>
      </c>
      <c r="C99" s="82" t="s">
        <v>14</v>
      </c>
      <c r="D99" s="82" t="s">
        <v>14</v>
      </c>
      <c r="E99" s="82" t="s">
        <v>14</v>
      </c>
      <c r="F99" s="67"/>
    </row>
    <row r="100" spans="1:6" ht="27" customHeight="1" thickBot="1" x14ac:dyDescent="0.3">
      <c r="A100" s="86" t="s">
        <v>34</v>
      </c>
      <c r="B100" s="87">
        <v>35</v>
      </c>
      <c r="C100" s="87">
        <v>35</v>
      </c>
      <c r="D100" s="87">
        <v>23</v>
      </c>
      <c r="E100" s="87">
        <v>23</v>
      </c>
      <c r="F100" s="67"/>
    </row>
    <row r="101" spans="1:6" ht="28.5" customHeight="1" thickBot="1" x14ac:dyDescent="0.3">
      <c r="A101" s="86" t="s">
        <v>35</v>
      </c>
      <c r="B101" s="87">
        <v>1000</v>
      </c>
      <c r="C101" s="87">
        <v>1000</v>
      </c>
      <c r="D101" s="87">
        <v>1000</v>
      </c>
      <c r="E101" s="87">
        <v>1000</v>
      </c>
      <c r="F101" s="67"/>
    </row>
    <row r="102" spans="1:6" ht="25.5" customHeight="1" thickBot="1" x14ac:dyDescent="0.3">
      <c r="A102" s="86" t="s">
        <v>36</v>
      </c>
      <c r="B102" s="87">
        <f>B101/B100</f>
        <v>28.571428571428573</v>
      </c>
      <c r="C102" s="87">
        <f>C101/C100</f>
        <v>28.571428571428573</v>
      </c>
      <c r="D102" s="87">
        <f>D101/D100</f>
        <v>43.478260869565219</v>
      </c>
      <c r="E102" s="87">
        <f>E101/E100</f>
        <v>43.478260869565219</v>
      </c>
      <c r="F102" s="67"/>
    </row>
    <row r="103" spans="1:6" ht="28.5" customHeight="1" thickBot="1" x14ac:dyDescent="0.3">
      <c r="A103" s="86" t="s">
        <v>37</v>
      </c>
      <c r="B103" s="85" t="s">
        <v>38</v>
      </c>
      <c r="C103" s="84">
        <f t="shared" ref="C103:E105" si="2">C100/B100-1</f>
        <v>0</v>
      </c>
      <c r="D103" s="84">
        <f t="shared" si="2"/>
        <v>-0.34285714285714286</v>
      </c>
      <c r="E103" s="84">
        <f t="shared" si="2"/>
        <v>0</v>
      </c>
      <c r="F103" s="67"/>
    </row>
    <row r="104" spans="1:6" ht="31.5" customHeight="1" thickBot="1" x14ac:dyDescent="0.3">
      <c r="A104" s="86" t="s">
        <v>39</v>
      </c>
      <c r="B104" s="85" t="s">
        <v>38</v>
      </c>
      <c r="C104" s="84">
        <f t="shared" si="2"/>
        <v>0</v>
      </c>
      <c r="D104" s="84">
        <f t="shared" si="2"/>
        <v>0</v>
      </c>
      <c r="E104" s="84">
        <f t="shared" si="2"/>
        <v>0</v>
      </c>
      <c r="F104" s="67"/>
    </row>
    <row r="105" spans="1:6" ht="42.75" customHeight="1" thickBot="1" x14ac:dyDescent="0.3">
      <c r="A105" s="86" t="s">
        <v>40</v>
      </c>
      <c r="B105" s="85" t="s">
        <v>38</v>
      </c>
      <c r="C105" s="84">
        <f t="shared" si="2"/>
        <v>0</v>
      </c>
      <c r="D105" s="84">
        <f t="shared" si="2"/>
        <v>0.52173913043478248</v>
      </c>
      <c r="E105" s="84">
        <f t="shared" si="2"/>
        <v>0</v>
      </c>
      <c r="F105" s="67"/>
    </row>
    <row r="106" spans="1:6" ht="42" customHeight="1" thickBot="1" x14ac:dyDescent="0.3">
      <c r="A106" s="507" t="s">
        <v>166</v>
      </c>
      <c r="B106" s="508"/>
      <c r="C106" s="508"/>
      <c r="D106" s="508"/>
      <c r="E106" s="509"/>
      <c r="F106" s="67"/>
    </row>
    <row r="107" spans="1:6" ht="39" customHeight="1" x14ac:dyDescent="0.25">
      <c r="A107" s="505"/>
      <c r="B107" s="83">
        <v>2019</v>
      </c>
      <c r="C107" s="83">
        <v>2020</v>
      </c>
      <c r="D107" s="83">
        <v>2021</v>
      </c>
      <c r="E107" s="83">
        <v>2022</v>
      </c>
      <c r="F107" s="67"/>
    </row>
    <row r="108" spans="1:6" ht="24.75" customHeight="1" thickBot="1" x14ac:dyDescent="0.3">
      <c r="A108" s="506"/>
      <c r="B108" s="82" t="s">
        <v>13</v>
      </c>
      <c r="C108" s="82" t="s">
        <v>14</v>
      </c>
      <c r="D108" s="82" t="s">
        <v>14</v>
      </c>
      <c r="E108" s="82" t="s">
        <v>14</v>
      </c>
      <c r="F108" s="67"/>
    </row>
    <row r="109" spans="1:6" ht="24.75" customHeight="1" thickBot="1" x14ac:dyDescent="0.3">
      <c r="A109" s="74" t="s">
        <v>75</v>
      </c>
      <c r="B109" s="73"/>
      <c r="C109" s="73"/>
      <c r="D109" s="73"/>
      <c r="E109" s="73"/>
      <c r="F109" s="67"/>
    </row>
    <row r="110" spans="1:6" ht="33" customHeight="1" thickBot="1" x14ac:dyDescent="0.3">
      <c r="A110" s="81" t="s">
        <v>43</v>
      </c>
      <c r="B110" s="73"/>
      <c r="C110" s="73"/>
      <c r="D110" s="73"/>
      <c r="E110" s="73"/>
      <c r="F110" s="67"/>
    </row>
    <row r="111" spans="1:6" ht="30.75" customHeight="1" thickBot="1" x14ac:dyDescent="0.3">
      <c r="A111" s="81" t="s">
        <v>76</v>
      </c>
      <c r="B111" s="73"/>
      <c r="C111" s="73"/>
      <c r="D111" s="73"/>
      <c r="E111" s="73"/>
      <c r="F111" s="67"/>
    </row>
    <row r="112" spans="1:6" ht="33.75" customHeight="1" thickBot="1" x14ac:dyDescent="0.3">
      <c r="A112" s="81" t="s">
        <v>77</v>
      </c>
      <c r="B112" s="73"/>
      <c r="C112" s="73"/>
      <c r="D112" s="73"/>
      <c r="E112" s="73"/>
      <c r="F112" s="67"/>
    </row>
    <row r="113" spans="1:9" ht="19.5" customHeight="1" thickBot="1" x14ac:dyDescent="0.3">
      <c r="A113" s="81" t="s">
        <v>78</v>
      </c>
      <c r="B113" s="73"/>
      <c r="C113" s="73"/>
      <c r="D113" s="73"/>
      <c r="E113" s="73"/>
      <c r="F113" s="67"/>
    </row>
    <row r="114" spans="1:9" ht="29.25" customHeight="1" thickBot="1" x14ac:dyDescent="0.3">
      <c r="A114" s="74" t="s">
        <v>79</v>
      </c>
      <c r="B114" s="71">
        <v>1000</v>
      </c>
      <c r="C114" s="71">
        <v>1000</v>
      </c>
      <c r="D114" s="71">
        <v>1000</v>
      </c>
      <c r="E114" s="71">
        <v>1000</v>
      </c>
      <c r="F114" s="67"/>
    </row>
    <row r="115" spans="1:9" ht="30" customHeight="1" thickBot="1" x14ac:dyDescent="0.3">
      <c r="A115" s="81" t="s">
        <v>43</v>
      </c>
      <c r="B115" s="71">
        <v>1000</v>
      </c>
      <c r="C115" s="71">
        <v>1000</v>
      </c>
      <c r="D115" s="71">
        <v>1000</v>
      </c>
      <c r="E115" s="71">
        <v>1000</v>
      </c>
      <c r="F115" s="67"/>
    </row>
    <row r="116" spans="1:9" ht="24" customHeight="1" thickBot="1" x14ac:dyDescent="0.3">
      <c r="A116" s="81" t="s">
        <v>76</v>
      </c>
      <c r="B116" s="71"/>
      <c r="C116" s="73"/>
      <c r="D116" s="73"/>
      <c r="E116" s="73"/>
      <c r="F116" s="67"/>
    </row>
    <row r="117" spans="1:9" ht="32.25" customHeight="1" thickBot="1" x14ac:dyDescent="0.3">
      <c r="A117" s="81" t="s">
        <v>77</v>
      </c>
      <c r="B117" s="71"/>
      <c r="C117" s="73"/>
      <c r="D117" s="73"/>
      <c r="E117" s="73"/>
      <c r="F117" s="67"/>
    </row>
    <row r="118" spans="1:9" ht="27.75" customHeight="1" thickBot="1" x14ac:dyDescent="0.3">
      <c r="A118" s="81" t="s">
        <v>78</v>
      </c>
      <c r="B118" s="71"/>
      <c r="C118" s="73"/>
      <c r="D118" s="73"/>
      <c r="E118" s="73"/>
      <c r="F118" s="67"/>
    </row>
    <row r="119" spans="1:9" ht="35.25" customHeight="1" thickBot="1" x14ac:dyDescent="0.3">
      <c r="A119" s="80" t="s">
        <v>51</v>
      </c>
      <c r="B119" s="71">
        <f>B114+B109</f>
        <v>1000</v>
      </c>
      <c r="C119" s="71">
        <f>C114+C109</f>
        <v>1000</v>
      </c>
      <c r="D119" s="71">
        <f>D114+D109</f>
        <v>1000</v>
      </c>
      <c r="E119" s="71">
        <f>E114+E109</f>
        <v>1000</v>
      </c>
      <c r="F119" s="67"/>
    </row>
    <row r="120" spans="1:9" ht="39.75" customHeight="1" x14ac:dyDescent="0.25">
      <c r="A120" s="510" t="s">
        <v>165</v>
      </c>
      <c r="B120" s="513" t="s">
        <v>164</v>
      </c>
      <c r="C120" s="514"/>
      <c r="D120" s="514"/>
      <c r="E120" s="515"/>
      <c r="F120" s="67"/>
    </row>
    <row r="121" spans="1:9" ht="33" customHeight="1" x14ac:dyDescent="0.25">
      <c r="A121" s="511"/>
      <c r="B121" s="516"/>
      <c r="C121" s="517"/>
      <c r="D121" s="517"/>
      <c r="E121" s="518"/>
      <c r="F121" s="67"/>
    </row>
    <row r="122" spans="1:9" ht="28.5" customHeight="1" thickBot="1" x14ac:dyDescent="0.3">
      <c r="A122" s="512"/>
      <c r="B122" s="519"/>
      <c r="C122" s="520"/>
      <c r="D122" s="520"/>
      <c r="E122" s="521"/>
      <c r="F122" s="67"/>
    </row>
    <row r="123" spans="1:9" ht="35.25" customHeight="1" thickBot="1" x14ac:dyDescent="0.3">
      <c r="A123" s="69" t="s">
        <v>163</v>
      </c>
      <c r="B123" s="79">
        <f>B119+B90+B62</f>
        <v>76000</v>
      </c>
      <c r="C123" s="79">
        <f>C119+C90+C62</f>
        <v>77000</v>
      </c>
      <c r="D123" s="79">
        <f>D119+D90+D62</f>
        <v>80000</v>
      </c>
      <c r="E123" s="79">
        <f>E119+E90+E62</f>
        <v>80500</v>
      </c>
      <c r="F123" s="67"/>
    </row>
    <row r="124" spans="1:9" ht="38.25" thickBot="1" x14ac:dyDescent="0.3">
      <c r="A124" s="69" t="s">
        <v>162</v>
      </c>
      <c r="B124" s="79">
        <f>B125+B128+B131+B137+B151</f>
        <v>76000</v>
      </c>
      <c r="C124" s="79">
        <f>C125+C128+C131+C137+C151</f>
        <v>77000</v>
      </c>
      <c r="D124" s="79">
        <f>D125+D128+D131+D137+D151</f>
        <v>80000</v>
      </c>
      <c r="E124" s="79">
        <f>E125+E128+E131+E137+E151</f>
        <v>80500</v>
      </c>
      <c r="F124" s="67"/>
    </row>
    <row r="125" spans="1:9" ht="19.5" thickBot="1" x14ac:dyDescent="0.3">
      <c r="A125" s="74" t="s">
        <v>42</v>
      </c>
      <c r="B125" s="73">
        <f t="shared" ref="B125:E126" si="3">B41</f>
        <v>21000</v>
      </c>
      <c r="C125" s="73">
        <f t="shared" si="3"/>
        <v>21000</v>
      </c>
      <c r="D125" s="73">
        <f t="shared" si="3"/>
        <v>21000</v>
      </c>
      <c r="E125" s="73">
        <f t="shared" si="3"/>
        <v>21000</v>
      </c>
      <c r="F125" s="67"/>
      <c r="G125" s="78"/>
      <c r="H125" s="78"/>
      <c r="I125" s="78"/>
    </row>
    <row r="126" spans="1:9" ht="19.5" thickBot="1" x14ac:dyDescent="0.3">
      <c r="A126" s="72" t="s">
        <v>43</v>
      </c>
      <c r="B126" s="73">
        <f t="shared" si="3"/>
        <v>21000</v>
      </c>
      <c r="C126" s="73">
        <f t="shared" si="3"/>
        <v>21000</v>
      </c>
      <c r="D126" s="73">
        <f t="shared" si="3"/>
        <v>21000</v>
      </c>
      <c r="E126" s="73">
        <f t="shared" si="3"/>
        <v>21000</v>
      </c>
      <c r="F126" s="77"/>
    </row>
    <row r="127" spans="1:9" ht="19.5" thickBot="1" x14ac:dyDescent="0.3">
      <c r="A127" s="72" t="s">
        <v>44</v>
      </c>
      <c r="B127" s="73">
        <f t="shared" ref="B127:B145" si="4">B43</f>
        <v>0</v>
      </c>
      <c r="C127" s="70"/>
      <c r="D127" s="70"/>
      <c r="E127" s="70"/>
      <c r="F127" s="67"/>
    </row>
    <row r="128" spans="1:9" ht="35.25" customHeight="1" thickBot="1" x14ac:dyDescent="0.3">
      <c r="A128" s="74" t="s">
        <v>45</v>
      </c>
      <c r="B128" s="73">
        <f t="shared" si="4"/>
        <v>4000</v>
      </c>
      <c r="C128" s="73">
        <f t="shared" ref="C128:E129" si="5">C44</f>
        <v>4000</v>
      </c>
      <c r="D128" s="73">
        <f t="shared" si="5"/>
        <v>4000</v>
      </c>
      <c r="E128" s="73">
        <f t="shared" si="5"/>
        <v>4000</v>
      </c>
      <c r="F128" s="67"/>
    </row>
    <row r="129" spans="1:6" ht="23.25" customHeight="1" thickBot="1" x14ac:dyDescent="0.3">
      <c r="A129" s="72" t="s">
        <v>43</v>
      </c>
      <c r="B129" s="73">
        <f t="shared" si="4"/>
        <v>4000</v>
      </c>
      <c r="C129" s="73">
        <f t="shared" si="5"/>
        <v>4000</v>
      </c>
      <c r="D129" s="73">
        <f t="shared" si="5"/>
        <v>4000</v>
      </c>
      <c r="E129" s="73">
        <f t="shared" si="5"/>
        <v>4000</v>
      </c>
      <c r="F129" s="67"/>
    </row>
    <row r="130" spans="1:6" ht="19.5" thickBot="1" x14ac:dyDescent="0.3">
      <c r="A130" s="72" t="s">
        <v>44</v>
      </c>
      <c r="B130" s="73">
        <f t="shared" si="4"/>
        <v>0</v>
      </c>
      <c r="C130" s="76"/>
      <c r="D130" s="70"/>
      <c r="E130" s="70"/>
      <c r="F130" s="67"/>
    </row>
    <row r="131" spans="1:6" ht="19.5" thickBot="1" x14ac:dyDescent="0.3">
      <c r="A131" s="74" t="s">
        <v>46</v>
      </c>
      <c r="B131" s="73">
        <f t="shared" si="4"/>
        <v>40000</v>
      </c>
      <c r="C131" s="73">
        <f t="shared" ref="C131:E132" si="6">C47</f>
        <v>42000</v>
      </c>
      <c r="D131" s="73">
        <f t="shared" si="6"/>
        <v>45000</v>
      </c>
      <c r="E131" s="73">
        <f t="shared" si="6"/>
        <v>45500</v>
      </c>
      <c r="F131" s="67"/>
    </row>
    <row r="132" spans="1:6" ht="19.5" thickBot="1" x14ac:dyDescent="0.3">
      <c r="A132" s="72" t="s">
        <v>43</v>
      </c>
      <c r="B132" s="73">
        <f t="shared" si="4"/>
        <v>40000</v>
      </c>
      <c r="C132" s="73">
        <f t="shared" si="6"/>
        <v>42000</v>
      </c>
      <c r="D132" s="73">
        <f t="shared" si="6"/>
        <v>45000</v>
      </c>
      <c r="E132" s="73">
        <f t="shared" si="6"/>
        <v>45500</v>
      </c>
      <c r="F132" s="67"/>
    </row>
    <row r="133" spans="1:6" ht="19.5" thickBot="1" x14ac:dyDescent="0.3">
      <c r="A133" s="72" t="s">
        <v>44</v>
      </c>
      <c r="B133" s="73">
        <f t="shared" si="4"/>
        <v>0</v>
      </c>
      <c r="C133" s="70"/>
      <c r="D133" s="70"/>
      <c r="E133" s="70"/>
      <c r="F133" s="67"/>
    </row>
    <row r="134" spans="1:6" ht="19.5" thickBot="1" x14ac:dyDescent="0.3">
      <c r="A134" s="74" t="s">
        <v>47</v>
      </c>
      <c r="B134" s="73">
        <f t="shared" si="4"/>
        <v>0</v>
      </c>
      <c r="C134" s="73"/>
      <c r="D134" s="73"/>
      <c r="E134" s="73"/>
      <c r="F134" s="67"/>
    </row>
    <row r="135" spans="1:6" ht="19.5" thickBot="1" x14ac:dyDescent="0.3">
      <c r="A135" s="72" t="s">
        <v>43</v>
      </c>
      <c r="B135" s="73">
        <f t="shared" si="4"/>
        <v>0</v>
      </c>
      <c r="C135" s="73"/>
      <c r="D135" s="73"/>
      <c r="E135" s="73"/>
      <c r="F135" s="67"/>
    </row>
    <row r="136" spans="1:6" ht="19.5" thickBot="1" x14ac:dyDescent="0.3">
      <c r="A136" s="72" t="s">
        <v>44</v>
      </c>
      <c r="B136" s="73">
        <f t="shared" si="4"/>
        <v>0</v>
      </c>
      <c r="C136" s="70"/>
      <c r="D136" s="70"/>
      <c r="E136" s="70"/>
      <c r="F136" s="67"/>
    </row>
    <row r="137" spans="1:6" ht="19.5" thickBot="1" x14ac:dyDescent="0.3">
      <c r="A137" s="74" t="s">
        <v>48</v>
      </c>
      <c r="B137" s="73">
        <f t="shared" si="4"/>
        <v>8000</v>
      </c>
      <c r="C137" s="73">
        <f t="shared" ref="C137:E138" si="7">C53</f>
        <v>8000</v>
      </c>
      <c r="D137" s="73">
        <f t="shared" si="7"/>
        <v>8000</v>
      </c>
      <c r="E137" s="73">
        <f t="shared" si="7"/>
        <v>8000</v>
      </c>
      <c r="F137" s="67"/>
    </row>
    <row r="138" spans="1:6" ht="19.5" thickBot="1" x14ac:dyDescent="0.3">
      <c r="A138" s="72" t="s">
        <v>43</v>
      </c>
      <c r="B138" s="73">
        <f t="shared" si="4"/>
        <v>8000</v>
      </c>
      <c r="C138" s="73">
        <f t="shared" si="7"/>
        <v>8000</v>
      </c>
      <c r="D138" s="73">
        <f t="shared" si="7"/>
        <v>8000</v>
      </c>
      <c r="E138" s="73">
        <f t="shared" si="7"/>
        <v>8000</v>
      </c>
      <c r="F138" s="67"/>
    </row>
    <row r="139" spans="1:6" ht="19.5" thickBot="1" x14ac:dyDescent="0.3">
      <c r="A139" s="72" t="s">
        <v>44</v>
      </c>
      <c r="B139" s="73">
        <f t="shared" si="4"/>
        <v>0</v>
      </c>
      <c r="C139" s="70"/>
      <c r="D139" s="70"/>
      <c r="E139" s="70"/>
      <c r="F139" s="67"/>
    </row>
    <row r="140" spans="1:6" ht="19.5" thickBot="1" x14ac:dyDescent="0.3">
      <c r="A140" s="74" t="s">
        <v>49</v>
      </c>
      <c r="B140" s="73">
        <f t="shared" si="4"/>
        <v>0</v>
      </c>
      <c r="C140" s="71">
        <v>0</v>
      </c>
      <c r="D140" s="71">
        <v>0</v>
      </c>
      <c r="E140" s="71">
        <v>0</v>
      </c>
      <c r="F140" s="67"/>
    </row>
    <row r="141" spans="1:6" ht="19.5" thickBot="1" x14ac:dyDescent="0.3">
      <c r="A141" s="72" t="s">
        <v>43</v>
      </c>
      <c r="B141" s="73">
        <f t="shared" si="4"/>
        <v>0</v>
      </c>
      <c r="C141" s="71"/>
      <c r="D141" s="71"/>
      <c r="E141" s="71"/>
      <c r="F141" s="67"/>
    </row>
    <row r="142" spans="1:6" ht="19.5" thickBot="1" x14ac:dyDescent="0.3">
      <c r="A142" s="72" t="s">
        <v>44</v>
      </c>
      <c r="B142" s="73">
        <f t="shared" si="4"/>
        <v>0</v>
      </c>
      <c r="C142" s="70"/>
      <c r="D142" s="70"/>
      <c r="E142" s="70"/>
      <c r="F142" s="67"/>
    </row>
    <row r="143" spans="1:6" ht="38.25" thickBot="1" x14ac:dyDescent="0.3">
      <c r="A143" s="74" t="s">
        <v>50</v>
      </c>
      <c r="B143" s="73">
        <f t="shared" si="4"/>
        <v>0</v>
      </c>
      <c r="C143" s="73">
        <v>0</v>
      </c>
      <c r="D143" s="73">
        <v>0</v>
      </c>
      <c r="E143" s="73">
        <v>0</v>
      </c>
      <c r="F143" s="67"/>
    </row>
    <row r="144" spans="1:6" ht="19.5" thickBot="1" x14ac:dyDescent="0.3">
      <c r="A144" s="72" t="s">
        <v>43</v>
      </c>
      <c r="B144" s="73">
        <f t="shared" si="4"/>
        <v>0</v>
      </c>
      <c r="C144" s="73"/>
      <c r="D144" s="73"/>
      <c r="E144" s="73"/>
      <c r="F144" s="67"/>
    </row>
    <row r="145" spans="1:6" ht="19.5" thickBot="1" x14ac:dyDescent="0.3">
      <c r="A145" s="72" t="s">
        <v>44</v>
      </c>
      <c r="B145" s="73">
        <f t="shared" si="4"/>
        <v>0</v>
      </c>
      <c r="C145" s="70"/>
      <c r="D145" s="70"/>
      <c r="E145" s="70"/>
      <c r="F145" s="67"/>
    </row>
    <row r="146" spans="1:6" ht="19.5" thickBot="1" x14ac:dyDescent="0.3">
      <c r="A146" s="74" t="s">
        <v>159</v>
      </c>
      <c r="B146" s="73"/>
      <c r="C146" s="73">
        <v>0</v>
      </c>
      <c r="D146" s="73">
        <v>0</v>
      </c>
      <c r="E146" s="73">
        <v>0</v>
      </c>
      <c r="F146" s="75"/>
    </row>
    <row r="147" spans="1:6" ht="19.5" thickBot="1" x14ac:dyDescent="0.3">
      <c r="A147" s="72" t="s">
        <v>43</v>
      </c>
      <c r="B147" s="73">
        <f>B63</f>
        <v>0</v>
      </c>
      <c r="C147" s="73"/>
      <c r="D147" s="73"/>
      <c r="E147" s="73"/>
      <c r="F147" s="75"/>
    </row>
    <row r="148" spans="1:6" ht="19.5" thickBot="1" x14ac:dyDescent="0.3">
      <c r="A148" s="72" t="s">
        <v>76</v>
      </c>
      <c r="B148" s="73">
        <f>B64</f>
        <v>0</v>
      </c>
      <c r="C148" s="73"/>
      <c r="D148" s="73"/>
      <c r="E148" s="73"/>
      <c r="F148" s="75"/>
    </row>
    <row r="149" spans="1:6" ht="19.5" thickBot="1" x14ac:dyDescent="0.3">
      <c r="A149" s="72" t="s">
        <v>77</v>
      </c>
      <c r="B149" s="73"/>
      <c r="C149" s="73"/>
      <c r="D149" s="73"/>
      <c r="E149" s="73"/>
      <c r="F149" s="75"/>
    </row>
    <row r="150" spans="1:6" ht="19.5" thickBot="1" x14ac:dyDescent="0.3">
      <c r="A150" s="72" t="s">
        <v>78</v>
      </c>
      <c r="B150" s="71"/>
      <c r="C150" s="70"/>
      <c r="D150" s="70"/>
      <c r="E150" s="70"/>
      <c r="F150" s="67"/>
    </row>
    <row r="151" spans="1:6" ht="19.5" thickBot="1" x14ac:dyDescent="0.3">
      <c r="A151" s="74" t="s">
        <v>160</v>
      </c>
      <c r="B151" s="73">
        <f t="shared" ref="B151:E152" si="8">B114+B85</f>
        <v>3000</v>
      </c>
      <c r="C151" s="73">
        <f t="shared" si="8"/>
        <v>2000</v>
      </c>
      <c r="D151" s="73">
        <f t="shared" si="8"/>
        <v>2000</v>
      </c>
      <c r="E151" s="73">
        <f t="shared" si="8"/>
        <v>2000</v>
      </c>
      <c r="F151" s="67"/>
    </row>
    <row r="152" spans="1:6" ht="19.5" thickBot="1" x14ac:dyDescent="0.3">
      <c r="A152" s="72" t="s">
        <v>43</v>
      </c>
      <c r="B152" s="73">
        <f t="shared" si="8"/>
        <v>3000</v>
      </c>
      <c r="C152" s="73">
        <f t="shared" si="8"/>
        <v>2000</v>
      </c>
      <c r="D152" s="73">
        <f t="shared" si="8"/>
        <v>2000</v>
      </c>
      <c r="E152" s="73">
        <f t="shared" si="8"/>
        <v>2000</v>
      </c>
      <c r="F152" s="67"/>
    </row>
    <row r="153" spans="1:6" ht="19.5" thickBot="1" x14ac:dyDescent="0.3">
      <c r="A153" s="72" t="s">
        <v>76</v>
      </c>
      <c r="B153" s="73"/>
      <c r="C153" s="73"/>
      <c r="D153" s="73"/>
      <c r="E153" s="73"/>
      <c r="F153" s="67"/>
    </row>
    <row r="154" spans="1:6" ht="19.5" thickBot="1" x14ac:dyDescent="0.3">
      <c r="A154" s="72" t="s">
        <v>77</v>
      </c>
      <c r="B154" s="73"/>
      <c r="C154" s="73"/>
      <c r="D154" s="73"/>
      <c r="E154" s="73"/>
      <c r="F154" s="67"/>
    </row>
    <row r="155" spans="1:6" ht="19.5" thickBot="1" x14ac:dyDescent="0.3">
      <c r="A155" s="72" t="s">
        <v>78</v>
      </c>
      <c r="B155" s="71"/>
      <c r="C155" s="70"/>
      <c r="D155" s="70"/>
      <c r="E155" s="70"/>
      <c r="F155" s="67"/>
    </row>
    <row r="156" spans="1:6" x14ac:dyDescent="0.25">
      <c r="A156" s="510" t="s">
        <v>161</v>
      </c>
      <c r="B156" s="542"/>
      <c r="C156" s="543"/>
      <c r="D156" s="543"/>
      <c r="E156" s="544"/>
      <c r="F156" s="67"/>
    </row>
    <row r="157" spans="1:6" x14ac:dyDescent="0.25">
      <c r="A157" s="511"/>
      <c r="B157" s="545"/>
      <c r="C157" s="546"/>
      <c r="D157" s="546"/>
      <c r="E157" s="547"/>
      <c r="F157" s="67"/>
    </row>
    <row r="158" spans="1:6" ht="15.75" thickBot="1" x14ac:dyDescent="0.3">
      <c r="A158" s="512"/>
      <c r="B158" s="548"/>
      <c r="C158" s="549"/>
      <c r="D158" s="549"/>
      <c r="E158" s="550"/>
      <c r="F158" s="67"/>
    </row>
    <row r="159" spans="1:6" ht="19.5" thickBot="1" x14ac:dyDescent="0.3">
      <c r="A159" s="69" t="s">
        <v>52</v>
      </c>
      <c r="B159" s="68">
        <f>IF(B124-B123=0,0)</f>
        <v>0</v>
      </c>
      <c r="C159" s="68">
        <f>IF(C124-C123=0,0)</f>
        <v>0</v>
      </c>
      <c r="D159" s="68">
        <f>IF(D124-D123=0,0)</f>
        <v>0</v>
      </c>
      <c r="E159" s="68">
        <f>IF(E124-E123=0,0)</f>
        <v>0</v>
      </c>
      <c r="F159" s="67"/>
    </row>
  </sheetData>
  <mergeCells count="42">
    <mergeCell ref="A1:E1"/>
    <mergeCell ref="A156:A158"/>
    <mergeCell ref="B156:E158"/>
    <mergeCell ref="A78:A79"/>
    <mergeCell ref="A91:A93"/>
    <mergeCell ref="B91:E93"/>
    <mergeCell ref="B94:E94"/>
    <mergeCell ref="D95:E95"/>
    <mergeCell ref="A30:A31"/>
    <mergeCell ref="B68:E68"/>
    <mergeCell ref="A69:A70"/>
    <mergeCell ref="B65:E65"/>
    <mergeCell ref="D66:E66"/>
    <mergeCell ref="A38:E38"/>
    <mergeCell ref="A39:A40"/>
    <mergeCell ref="B67:E67"/>
    <mergeCell ref="A2:E2"/>
    <mergeCell ref="A22:E22"/>
    <mergeCell ref="A25:E25"/>
    <mergeCell ref="A26:E26"/>
    <mergeCell ref="B27:E27"/>
    <mergeCell ref="A120:A122"/>
    <mergeCell ref="B120:E122"/>
    <mergeCell ref="A3:E3"/>
    <mergeCell ref="B5:E5"/>
    <mergeCell ref="B6:E6"/>
    <mergeCell ref="B21:E21"/>
    <mergeCell ref="B7:E7"/>
    <mergeCell ref="A8:E8"/>
    <mergeCell ref="A9:E11"/>
    <mergeCell ref="B12:E12"/>
    <mergeCell ref="A13:A14"/>
    <mergeCell ref="B28:E28"/>
    <mergeCell ref="B29:E29"/>
    <mergeCell ref="A77:E77"/>
    <mergeCell ref="A63:E63"/>
    <mergeCell ref="A64:E64"/>
    <mergeCell ref="B96:E96"/>
    <mergeCell ref="B97:E97"/>
    <mergeCell ref="A98:A99"/>
    <mergeCell ref="A106:E106"/>
    <mergeCell ref="A107:A108"/>
  </mergeCells>
  <pageMargins left="0.7" right="0.7" top="0.75" bottom="0.75" header="0.3" footer="0.3"/>
  <pageSetup scale="7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2"/>
  <sheetViews>
    <sheetView view="pageBreakPreview" zoomScale="60" zoomScaleNormal="150" workbookViewId="0">
      <selection activeCell="I10" sqref="I10"/>
    </sheetView>
  </sheetViews>
  <sheetFormatPr defaultColWidth="19" defaultRowHeight="15" x14ac:dyDescent="0.25"/>
  <cols>
    <col min="256" max="256" width="3.28515625" customWidth="1"/>
    <col min="512" max="512" width="3.28515625" customWidth="1"/>
    <col min="768" max="768" width="3.28515625" customWidth="1"/>
    <col min="1024" max="1024" width="3.28515625" customWidth="1"/>
    <col min="1280" max="1280" width="3.28515625" customWidth="1"/>
    <col min="1536" max="1536" width="3.28515625" customWidth="1"/>
    <col min="1792" max="1792" width="3.28515625" customWidth="1"/>
    <col min="2048" max="2048" width="3.28515625" customWidth="1"/>
    <col min="2304" max="2304" width="3.28515625" customWidth="1"/>
    <col min="2560" max="2560" width="3.28515625" customWidth="1"/>
    <col min="2816" max="2816" width="3.28515625" customWidth="1"/>
    <col min="3072" max="3072" width="3.28515625" customWidth="1"/>
    <col min="3328" max="3328" width="3.28515625" customWidth="1"/>
    <col min="3584" max="3584" width="3.28515625" customWidth="1"/>
    <col min="3840" max="3840" width="3.28515625" customWidth="1"/>
    <col min="4096" max="4096" width="3.28515625" customWidth="1"/>
    <col min="4352" max="4352" width="3.28515625" customWidth="1"/>
    <col min="4608" max="4608" width="3.28515625" customWidth="1"/>
    <col min="4864" max="4864" width="3.28515625" customWidth="1"/>
    <col min="5120" max="5120" width="3.28515625" customWidth="1"/>
    <col min="5376" max="5376" width="3.28515625" customWidth="1"/>
    <col min="5632" max="5632" width="3.28515625" customWidth="1"/>
    <col min="5888" max="5888" width="3.28515625" customWidth="1"/>
    <col min="6144" max="6144" width="3.28515625" customWidth="1"/>
    <col min="6400" max="6400" width="3.28515625" customWidth="1"/>
    <col min="6656" max="6656" width="3.28515625" customWidth="1"/>
    <col min="6912" max="6912" width="3.28515625" customWidth="1"/>
    <col min="7168" max="7168" width="3.28515625" customWidth="1"/>
    <col min="7424" max="7424" width="3.28515625" customWidth="1"/>
    <col min="7680" max="7680" width="3.28515625" customWidth="1"/>
    <col min="7936" max="7936" width="3.28515625" customWidth="1"/>
    <col min="8192" max="8192" width="3.28515625" customWidth="1"/>
    <col min="8448" max="8448" width="3.28515625" customWidth="1"/>
    <col min="8704" max="8704" width="3.28515625" customWidth="1"/>
    <col min="8960" max="8960" width="3.28515625" customWidth="1"/>
    <col min="9216" max="9216" width="3.28515625" customWidth="1"/>
    <col min="9472" max="9472" width="3.28515625" customWidth="1"/>
    <col min="9728" max="9728" width="3.28515625" customWidth="1"/>
    <col min="9984" max="9984" width="3.28515625" customWidth="1"/>
    <col min="10240" max="10240" width="3.28515625" customWidth="1"/>
    <col min="10496" max="10496" width="3.28515625" customWidth="1"/>
    <col min="10752" max="10752" width="3.28515625" customWidth="1"/>
    <col min="11008" max="11008" width="3.28515625" customWidth="1"/>
    <col min="11264" max="11264" width="3.28515625" customWidth="1"/>
    <col min="11520" max="11520" width="3.28515625" customWidth="1"/>
    <col min="11776" max="11776" width="3.28515625" customWidth="1"/>
    <col min="12032" max="12032" width="3.28515625" customWidth="1"/>
    <col min="12288" max="12288" width="3.28515625" customWidth="1"/>
    <col min="12544" max="12544" width="3.28515625" customWidth="1"/>
    <col min="12800" max="12800" width="3.28515625" customWidth="1"/>
    <col min="13056" max="13056" width="3.28515625" customWidth="1"/>
    <col min="13312" max="13312" width="3.28515625" customWidth="1"/>
    <col min="13568" max="13568" width="3.28515625" customWidth="1"/>
    <col min="13824" max="13824" width="3.28515625" customWidth="1"/>
    <col min="14080" max="14080" width="3.28515625" customWidth="1"/>
    <col min="14336" max="14336" width="3.28515625" customWidth="1"/>
    <col min="14592" max="14592" width="3.28515625" customWidth="1"/>
    <col min="14848" max="14848" width="3.28515625" customWidth="1"/>
    <col min="15104" max="15104" width="3.28515625" customWidth="1"/>
    <col min="15360" max="15360" width="3.28515625" customWidth="1"/>
    <col min="15616" max="15616" width="3.28515625" customWidth="1"/>
    <col min="15872" max="15872" width="3.28515625" customWidth="1"/>
    <col min="16128" max="16128" width="3.28515625" customWidth="1"/>
  </cols>
  <sheetData>
    <row r="1" spans="1:6" ht="26.25" customHeight="1" x14ac:dyDescent="0.25">
      <c r="A1" s="961" t="s">
        <v>597</v>
      </c>
      <c r="B1" s="961"/>
      <c r="C1" s="961"/>
      <c r="D1" s="961"/>
      <c r="E1" s="961"/>
    </row>
    <row r="2" spans="1:6" ht="35.25" customHeight="1" x14ac:dyDescent="0.25">
      <c r="A2" s="606" t="s">
        <v>190</v>
      </c>
      <c r="B2" s="606"/>
      <c r="C2" s="606"/>
      <c r="D2" s="606"/>
      <c r="E2" s="606"/>
      <c r="F2" s="429"/>
    </row>
    <row r="3" spans="1:6" ht="18" customHeight="1" x14ac:dyDescent="0.25">
      <c r="A3" s="554" t="s">
        <v>1</v>
      </c>
      <c r="B3" s="554"/>
      <c r="C3" s="554"/>
      <c r="D3" s="554"/>
      <c r="E3" s="554"/>
      <c r="F3" s="98"/>
    </row>
    <row r="4" spans="1:6" ht="15.75" thickBot="1" x14ac:dyDescent="0.3"/>
    <row r="5" spans="1:6" ht="50.25" customHeight="1" thickBot="1" x14ac:dyDescent="0.3">
      <c r="A5" s="99" t="s">
        <v>2</v>
      </c>
      <c r="B5" s="555" t="s">
        <v>191</v>
      </c>
      <c r="C5" s="555"/>
      <c r="D5" s="555"/>
      <c r="E5" s="555"/>
    </row>
    <row r="6" spans="1:6" ht="45.75" customHeight="1" thickBot="1" x14ac:dyDescent="0.3">
      <c r="A6" s="99" t="s">
        <v>4</v>
      </c>
      <c r="B6" s="556" t="s">
        <v>192</v>
      </c>
      <c r="C6" s="557"/>
      <c r="D6" s="557"/>
      <c r="E6" s="558"/>
    </row>
    <row r="7" spans="1:6" ht="46.5" customHeight="1" thickBot="1" x14ac:dyDescent="0.3">
      <c r="A7" s="99" t="s">
        <v>6</v>
      </c>
      <c r="B7" s="559" t="s">
        <v>7</v>
      </c>
      <c r="C7" s="560"/>
      <c r="D7" s="560"/>
      <c r="E7" s="561"/>
    </row>
    <row r="8" spans="1:6" ht="15.75" thickBot="1" x14ac:dyDescent="0.3">
      <c r="A8" s="551" t="s">
        <v>8</v>
      </c>
      <c r="B8" s="552"/>
      <c r="C8" s="552"/>
      <c r="D8" s="552"/>
      <c r="E8" s="553"/>
    </row>
    <row r="9" spans="1:6" x14ac:dyDescent="0.25">
      <c r="A9" s="565" t="s">
        <v>193</v>
      </c>
      <c r="B9" s="566"/>
      <c r="C9" s="566"/>
      <c r="D9" s="566"/>
      <c r="E9" s="567"/>
    </row>
    <row r="10" spans="1:6" ht="39" customHeight="1" x14ac:dyDescent="0.25">
      <c r="A10" s="568"/>
      <c r="B10" s="569"/>
      <c r="C10" s="569"/>
      <c r="D10" s="569"/>
      <c r="E10" s="570"/>
    </row>
    <row r="11" spans="1:6" ht="42" customHeight="1" thickBot="1" x14ac:dyDescent="0.3">
      <c r="A11" s="571"/>
      <c r="B11" s="572"/>
      <c r="C11" s="572"/>
      <c r="D11" s="572"/>
      <c r="E11" s="573"/>
    </row>
    <row r="12" spans="1:6" ht="141" customHeight="1" thickBot="1" x14ac:dyDescent="0.3">
      <c r="A12" s="100" t="s">
        <v>10</v>
      </c>
      <c r="B12" s="574" t="s">
        <v>194</v>
      </c>
      <c r="C12" s="575"/>
      <c r="D12" s="575"/>
      <c r="E12" s="576"/>
    </row>
    <row r="13" spans="1:6" ht="23.25" customHeight="1" x14ac:dyDescent="0.25">
      <c r="A13" s="577" t="s">
        <v>12</v>
      </c>
      <c r="B13" s="101">
        <v>2019</v>
      </c>
      <c r="C13" s="101">
        <v>2020</v>
      </c>
      <c r="D13" s="101">
        <v>2021</v>
      </c>
      <c r="E13" s="101">
        <v>2022</v>
      </c>
    </row>
    <row r="14" spans="1:6" ht="15.75" thickBot="1" x14ac:dyDescent="0.3">
      <c r="A14" s="578"/>
      <c r="B14" s="102" t="s">
        <v>13</v>
      </c>
      <c r="C14" s="102" t="s">
        <v>14</v>
      </c>
      <c r="D14" s="102" t="s">
        <v>14</v>
      </c>
      <c r="E14" s="102" t="s">
        <v>14</v>
      </c>
    </row>
    <row r="15" spans="1:6" ht="57" thickBot="1" x14ac:dyDescent="0.3">
      <c r="A15" s="103" t="s">
        <v>195</v>
      </c>
      <c r="B15" s="104">
        <v>1</v>
      </c>
      <c r="C15" s="104">
        <v>1</v>
      </c>
      <c r="D15" s="104">
        <v>1</v>
      </c>
      <c r="E15" s="104">
        <v>1</v>
      </c>
    </row>
    <row r="16" spans="1:6" ht="24.75" customHeight="1" thickBot="1" x14ac:dyDescent="0.3">
      <c r="A16" s="105" t="s">
        <v>21</v>
      </c>
      <c r="B16" s="579" t="s">
        <v>196</v>
      </c>
      <c r="C16" s="580"/>
      <c r="D16" s="580"/>
      <c r="E16" s="581"/>
    </row>
    <row r="17" spans="1:11" ht="23.25" customHeight="1" thickBot="1" x14ac:dyDescent="0.3">
      <c r="A17" s="582" t="s">
        <v>23</v>
      </c>
      <c r="B17" s="583"/>
      <c r="C17" s="583"/>
      <c r="D17" s="583"/>
      <c r="E17" s="584"/>
      <c r="G17" s="1"/>
      <c r="H17" s="106"/>
      <c r="I17" s="1"/>
      <c r="J17" s="107"/>
    </row>
    <row r="18" spans="1:11" ht="79.5" thickBot="1" x14ac:dyDescent="0.3">
      <c r="A18" s="108" t="s">
        <v>197</v>
      </c>
      <c r="B18" s="109">
        <v>1</v>
      </c>
      <c r="C18" s="110">
        <v>1</v>
      </c>
      <c r="D18" s="110">
        <v>1</v>
      </c>
      <c r="E18" s="110">
        <v>1</v>
      </c>
      <c r="G18" s="111"/>
      <c r="H18" s="1"/>
      <c r="I18" s="1"/>
    </row>
    <row r="19" spans="1:11" ht="15.75" thickBot="1" x14ac:dyDescent="0.3">
      <c r="A19" s="585" t="s">
        <v>26</v>
      </c>
      <c r="B19" s="586"/>
      <c r="C19" s="586"/>
      <c r="D19" s="586"/>
      <c r="E19" s="587"/>
      <c r="G19" s="1"/>
      <c r="H19" s="1"/>
      <c r="I19" s="1"/>
    </row>
    <row r="20" spans="1:11" ht="15.75" thickBot="1" x14ac:dyDescent="0.3">
      <c r="A20" s="588" t="s">
        <v>27</v>
      </c>
      <c r="B20" s="589"/>
      <c r="C20" s="589"/>
      <c r="D20" s="589"/>
      <c r="E20" s="590"/>
      <c r="G20" s="112"/>
      <c r="H20" s="1"/>
      <c r="I20" s="1"/>
    </row>
    <row r="21" spans="1:11" ht="18.75" customHeight="1" thickBot="1" x14ac:dyDescent="0.3">
      <c r="A21" s="113" t="s">
        <v>28</v>
      </c>
      <c r="B21" s="591" t="s">
        <v>198</v>
      </c>
      <c r="C21" s="592"/>
      <c r="D21" s="592"/>
      <c r="E21" s="593"/>
      <c r="G21" s="1"/>
      <c r="H21" s="1"/>
      <c r="I21" s="1"/>
    </row>
    <row r="22" spans="1:11" ht="59.25" customHeight="1" thickBot="1" x14ac:dyDescent="0.3">
      <c r="A22" s="114" t="s">
        <v>30</v>
      </c>
      <c r="B22" s="594" t="s">
        <v>199</v>
      </c>
      <c r="C22" s="595"/>
      <c r="D22" s="595"/>
      <c r="E22" s="596"/>
      <c r="G22" s="115"/>
    </row>
    <row r="23" spans="1:11" ht="15" customHeight="1" thickBot="1" x14ac:dyDescent="0.3">
      <c r="A23" s="114" t="s">
        <v>32</v>
      </c>
      <c r="B23" s="597" t="s">
        <v>200</v>
      </c>
      <c r="C23" s="598"/>
      <c r="D23" s="598"/>
      <c r="E23" s="599"/>
    </row>
    <row r="24" spans="1:11" ht="12.75" customHeight="1" x14ac:dyDescent="0.25">
      <c r="A24" s="577"/>
      <c r="B24" s="116">
        <v>2019</v>
      </c>
      <c r="C24" s="116">
        <v>2020</v>
      </c>
      <c r="D24" s="116">
        <v>2021</v>
      </c>
      <c r="E24" s="116">
        <v>2022</v>
      </c>
    </row>
    <row r="25" spans="1:11" ht="15.75" customHeight="1" thickBot="1" x14ac:dyDescent="0.3">
      <c r="A25" s="578"/>
      <c r="B25" s="117" t="s">
        <v>13</v>
      </c>
      <c r="C25" s="117" t="s">
        <v>14</v>
      </c>
      <c r="D25" s="117" t="s">
        <v>14</v>
      </c>
      <c r="E25" s="117" t="s">
        <v>14</v>
      </c>
    </row>
    <row r="26" spans="1:11" ht="15.75" thickBot="1" x14ac:dyDescent="0.3">
      <c r="A26" s="114" t="s">
        <v>34</v>
      </c>
      <c r="B26" s="118">
        <v>15500</v>
      </c>
      <c r="C26" s="118">
        <v>15500</v>
      </c>
      <c r="D26" s="118">
        <v>16000</v>
      </c>
      <c r="E26" s="118">
        <v>17000</v>
      </c>
    </row>
    <row r="27" spans="1:11" ht="15.75" thickBot="1" x14ac:dyDescent="0.3">
      <c r="A27" s="114" t="s">
        <v>35</v>
      </c>
      <c r="B27" s="118">
        <v>81000</v>
      </c>
      <c r="C27" s="118">
        <v>81000</v>
      </c>
      <c r="D27" s="118">
        <v>81300</v>
      </c>
      <c r="E27" s="118">
        <v>81600</v>
      </c>
    </row>
    <row r="28" spans="1:11" ht="23.25" thickBot="1" x14ac:dyDescent="0.3">
      <c r="A28" s="114" t="s">
        <v>36</v>
      </c>
      <c r="B28" s="118">
        <f>B27/B26</f>
        <v>5.225806451612903</v>
      </c>
      <c r="C28" s="118">
        <f>C27/C26</f>
        <v>5.225806451612903</v>
      </c>
      <c r="D28" s="118">
        <f>D27/D26</f>
        <v>5.0812499999999998</v>
      </c>
      <c r="E28" s="118">
        <f>E27/E26</f>
        <v>4.8</v>
      </c>
    </row>
    <row r="29" spans="1:11" ht="15.75" thickBot="1" x14ac:dyDescent="0.3">
      <c r="A29" s="114" t="s">
        <v>37</v>
      </c>
      <c r="B29" s="119" t="s">
        <v>38</v>
      </c>
      <c r="C29" s="120">
        <f>C26/B26-1</f>
        <v>0</v>
      </c>
      <c r="D29" s="120">
        <f t="shared" ref="D29:E31" si="0">D26/C26-1</f>
        <v>3.2258064516129004E-2</v>
      </c>
      <c r="E29" s="120">
        <f t="shared" si="0"/>
        <v>6.25E-2</v>
      </c>
      <c r="G29" s="78"/>
      <c r="H29" s="107"/>
      <c r="I29" s="78"/>
      <c r="J29" s="78"/>
      <c r="K29" s="78"/>
    </row>
    <row r="30" spans="1:11" ht="23.25" thickBot="1" x14ac:dyDescent="0.3">
      <c r="A30" s="114" t="s">
        <v>39</v>
      </c>
      <c r="B30" s="119" t="s">
        <v>38</v>
      </c>
      <c r="C30" s="120">
        <f>C27/B27-1</f>
        <v>0</v>
      </c>
      <c r="D30" s="120">
        <f t="shared" si="0"/>
        <v>3.7037037037037646E-3</v>
      </c>
      <c r="E30" s="120">
        <f t="shared" si="0"/>
        <v>3.6900369003689537E-3</v>
      </c>
    </row>
    <row r="31" spans="1:11" ht="23.25" thickBot="1" x14ac:dyDescent="0.3">
      <c r="A31" s="114" t="s">
        <v>40</v>
      </c>
      <c r="B31" s="119" t="s">
        <v>38</v>
      </c>
      <c r="C31" s="120">
        <f>C28/B28-1</f>
        <v>0</v>
      </c>
      <c r="D31" s="120">
        <f t="shared" si="0"/>
        <v>-2.7662037037037068E-2</v>
      </c>
      <c r="E31" s="120">
        <f t="shared" si="0"/>
        <v>-5.5350553505535083E-2</v>
      </c>
    </row>
    <row r="32" spans="1:11" ht="15.75" thickBot="1" x14ac:dyDescent="0.3">
      <c r="A32" s="562" t="s">
        <v>41</v>
      </c>
      <c r="B32" s="563"/>
      <c r="C32" s="563"/>
      <c r="D32" s="563"/>
      <c r="E32" s="564"/>
    </row>
    <row r="33" spans="1:7" ht="12.75" customHeight="1" x14ac:dyDescent="0.25">
      <c r="A33" s="577"/>
      <c r="B33" s="116">
        <v>2019</v>
      </c>
      <c r="C33" s="116">
        <v>2020</v>
      </c>
      <c r="D33" s="116">
        <v>2021</v>
      </c>
      <c r="E33" s="116">
        <v>2022</v>
      </c>
    </row>
    <row r="34" spans="1:7" ht="15.75" thickBot="1" x14ac:dyDescent="0.3">
      <c r="A34" s="578"/>
      <c r="B34" s="117" t="s">
        <v>13</v>
      </c>
      <c r="C34" s="117" t="s">
        <v>14</v>
      </c>
      <c r="D34" s="117" t="s">
        <v>14</v>
      </c>
      <c r="E34" s="117" t="s">
        <v>14</v>
      </c>
    </row>
    <row r="35" spans="1:7" ht="15.75" thickBot="1" x14ac:dyDescent="0.3">
      <c r="A35" s="121" t="s">
        <v>42</v>
      </c>
      <c r="B35" s="122">
        <f>B36+B37</f>
        <v>33000</v>
      </c>
      <c r="C35" s="122">
        <f>C36+C37</f>
        <v>33000</v>
      </c>
      <c r="D35" s="122">
        <f>D36+D37</f>
        <v>33000</v>
      </c>
      <c r="E35" s="122">
        <f>E36+E37</f>
        <v>33000</v>
      </c>
    </row>
    <row r="36" spans="1:7" ht="15.75" thickBot="1" x14ac:dyDescent="0.3">
      <c r="A36" s="123" t="s">
        <v>43</v>
      </c>
      <c r="B36" s="124">
        <v>33000</v>
      </c>
      <c r="C36" s="125">
        <v>33000</v>
      </c>
      <c r="D36" s="125">
        <v>33000</v>
      </c>
      <c r="E36" s="125">
        <v>33000</v>
      </c>
    </row>
    <row r="37" spans="1:7" ht="15.75" thickBot="1" x14ac:dyDescent="0.3">
      <c r="A37" s="123" t="s">
        <v>44</v>
      </c>
      <c r="B37" s="126"/>
      <c r="C37" s="126"/>
      <c r="D37" s="126"/>
      <c r="E37" s="126"/>
      <c r="G37" s="127"/>
    </row>
    <row r="38" spans="1:7" ht="36.75" thickBot="1" x14ac:dyDescent="0.3">
      <c r="A38" s="121" t="s">
        <v>45</v>
      </c>
      <c r="B38" s="122">
        <f>B39+B40</f>
        <v>6000</v>
      </c>
      <c r="C38" s="122">
        <f>C39+C40</f>
        <v>6000</v>
      </c>
      <c r="D38" s="122">
        <f>D39+D40</f>
        <v>6000</v>
      </c>
      <c r="E38" s="122">
        <f>E39+E40</f>
        <v>6000</v>
      </c>
    </row>
    <row r="39" spans="1:7" ht="15.75" thickBot="1" x14ac:dyDescent="0.3">
      <c r="A39" s="123" t="s">
        <v>43</v>
      </c>
      <c r="B39" s="124">
        <v>6000</v>
      </c>
      <c r="C39" s="124">
        <v>6000</v>
      </c>
      <c r="D39" s="124">
        <v>6000</v>
      </c>
      <c r="E39" s="124">
        <v>6000</v>
      </c>
    </row>
    <row r="40" spans="1:7" ht="15.75" thickBot="1" x14ac:dyDescent="0.3">
      <c r="A40" s="123" t="s">
        <v>44</v>
      </c>
      <c r="B40" s="124"/>
      <c r="C40" s="124"/>
      <c r="D40" s="124"/>
      <c r="E40" s="124"/>
    </row>
    <row r="41" spans="1:7" ht="24.75" thickBot="1" x14ac:dyDescent="0.3">
      <c r="A41" s="121" t="s">
        <v>46</v>
      </c>
      <c r="B41" s="122">
        <f>B42+B43</f>
        <v>42000</v>
      </c>
      <c r="C41" s="122">
        <f>C42+C43</f>
        <v>42000</v>
      </c>
      <c r="D41" s="122">
        <f>D42+D43</f>
        <v>42300</v>
      </c>
      <c r="E41" s="122">
        <f>E42+E43</f>
        <v>42600</v>
      </c>
    </row>
    <row r="42" spans="1:7" ht="15.75" thickBot="1" x14ac:dyDescent="0.3">
      <c r="A42" s="123" t="s">
        <v>43</v>
      </c>
      <c r="B42" s="122">
        <v>42000</v>
      </c>
      <c r="C42" s="122">
        <v>42000</v>
      </c>
      <c r="D42" s="122">
        <v>42300</v>
      </c>
      <c r="E42" s="122">
        <v>42600</v>
      </c>
    </row>
    <row r="43" spans="1:7" ht="15.75" thickBot="1" x14ac:dyDescent="0.3">
      <c r="A43" s="123" t="s">
        <v>44</v>
      </c>
      <c r="B43" s="128"/>
      <c r="C43" s="122"/>
      <c r="D43" s="122"/>
      <c r="E43" s="122"/>
    </row>
    <row r="44" spans="1:7" ht="15.75" thickBot="1" x14ac:dyDescent="0.3">
      <c r="A44" s="121" t="s">
        <v>47</v>
      </c>
      <c r="B44" s="122">
        <v>0</v>
      </c>
      <c r="C44" s="122">
        <v>0</v>
      </c>
      <c r="D44" s="122">
        <v>0</v>
      </c>
      <c r="E44" s="122">
        <v>0</v>
      </c>
    </row>
    <row r="45" spans="1:7" ht="15.75" thickBot="1" x14ac:dyDescent="0.3">
      <c r="A45" s="123" t="s">
        <v>43</v>
      </c>
      <c r="B45" s="129"/>
      <c r="C45" s="122"/>
      <c r="D45" s="122"/>
      <c r="E45" s="122"/>
    </row>
    <row r="46" spans="1:7" ht="15.75" thickBot="1" x14ac:dyDescent="0.3">
      <c r="A46" s="123" t="s">
        <v>44</v>
      </c>
      <c r="B46" s="129"/>
      <c r="C46" s="122"/>
      <c r="D46" s="122"/>
      <c r="E46" s="122"/>
    </row>
    <row r="47" spans="1:7" ht="24.75" thickBot="1" x14ac:dyDescent="0.3">
      <c r="A47" s="121" t="s">
        <v>48</v>
      </c>
      <c r="B47" s="122">
        <v>0</v>
      </c>
      <c r="C47" s="122">
        <v>0</v>
      </c>
      <c r="D47" s="122">
        <v>0</v>
      </c>
      <c r="E47" s="122">
        <v>0</v>
      </c>
    </row>
    <row r="48" spans="1:7" ht="15.75" thickBot="1" x14ac:dyDescent="0.3">
      <c r="A48" s="123" t="s">
        <v>43</v>
      </c>
      <c r="B48" s="129"/>
      <c r="C48" s="122"/>
      <c r="D48" s="122"/>
      <c r="E48" s="122"/>
    </row>
    <row r="49" spans="1:12" ht="15.75" thickBot="1" x14ac:dyDescent="0.3">
      <c r="A49" s="123" t="s">
        <v>44</v>
      </c>
      <c r="B49" s="129"/>
      <c r="C49" s="122"/>
      <c r="D49" s="122"/>
      <c r="E49" s="122"/>
    </row>
    <row r="50" spans="1:12" ht="24.75" thickBot="1" x14ac:dyDescent="0.3">
      <c r="A50" s="121" t="s">
        <v>49</v>
      </c>
      <c r="B50" s="122">
        <v>0</v>
      </c>
      <c r="C50" s="122">
        <v>0</v>
      </c>
      <c r="D50" s="122">
        <v>0</v>
      </c>
      <c r="E50" s="122">
        <v>0</v>
      </c>
    </row>
    <row r="51" spans="1:12" ht="15.75" thickBot="1" x14ac:dyDescent="0.3">
      <c r="A51" s="123" t="s">
        <v>43</v>
      </c>
      <c r="B51" s="129"/>
      <c r="C51" s="122"/>
      <c r="D51" s="122"/>
      <c r="E51" s="122"/>
    </row>
    <row r="52" spans="1:12" ht="15.75" thickBot="1" x14ac:dyDescent="0.3">
      <c r="A52" s="123" t="s">
        <v>44</v>
      </c>
      <c r="B52" s="129"/>
      <c r="C52" s="122"/>
      <c r="D52" s="122"/>
      <c r="E52" s="122"/>
    </row>
    <row r="53" spans="1:12" ht="24.75" thickBot="1" x14ac:dyDescent="0.3">
      <c r="A53" s="121" t="s">
        <v>50</v>
      </c>
      <c r="B53" s="122">
        <v>0</v>
      </c>
      <c r="C53" s="122">
        <v>0</v>
      </c>
      <c r="D53" s="122">
        <f>C53*1.03*0.99</f>
        <v>0</v>
      </c>
      <c r="E53" s="122">
        <f>D53*1.03*0.99</f>
        <v>0</v>
      </c>
      <c r="H53" s="130"/>
    </row>
    <row r="54" spans="1:12" s="1" customFormat="1" ht="15.75" thickBot="1" x14ac:dyDescent="0.3">
      <c r="A54" s="27" t="s">
        <v>43</v>
      </c>
      <c r="B54" s="29">
        <f>B36+B39+B42+B45+B48+B51</f>
        <v>81000</v>
      </c>
      <c r="C54" s="29">
        <f>C36+C39+C42+C45+C48+C51</f>
        <v>81000</v>
      </c>
      <c r="D54" s="29">
        <f>D36+D39+D42+D45+D48+D51</f>
        <v>81300</v>
      </c>
      <c r="E54" s="29">
        <f>E36+E39+E42+E45+E48+E51</f>
        <v>81600</v>
      </c>
      <c r="J54" s="426"/>
      <c r="K54" s="426"/>
      <c r="L54" s="426"/>
    </row>
    <row r="55" spans="1:12" ht="15.75" thickBot="1" x14ac:dyDescent="0.3">
      <c r="A55" s="123" t="s">
        <v>44</v>
      </c>
      <c r="B55" s="124">
        <v>0</v>
      </c>
      <c r="C55" s="125">
        <v>0</v>
      </c>
      <c r="D55" s="125">
        <v>0</v>
      </c>
      <c r="E55" s="125">
        <v>0</v>
      </c>
    </row>
    <row r="56" spans="1:12" ht="24.75" thickBot="1" x14ac:dyDescent="0.3">
      <c r="A56" s="131" t="s">
        <v>51</v>
      </c>
      <c r="B56" s="129">
        <f>B53+B50+B47+B44+B41+B38+B35</f>
        <v>81000</v>
      </c>
      <c r="C56" s="129">
        <f>C53+C50+C47+C44+C41+C38+C35</f>
        <v>81000</v>
      </c>
      <c r="D56" s="129">
        <f>D53+D50+D47+D44+D41+D38+D35</f>
        <v>81300</v>
      </c>
      <c r="E56" s="129">
        <f>E53+E50+E47+E44+E41+E38+E35</f>
        <v>81600</v>
      </c>
    </row>
    <row r="57" spans="1:12" ht="15.75" thickBot="1" x14ac:dyDescent="0.3">
      <c r="A57" s="132" t="s">
        <v>52</v>
      </c>
      <c r="B57" s="133">
        <f>IF(B56-B27=0,0,"Error")</f>
        <v>0</v>
      </c>
      <c r="C57" s="133">
        <f>IF(C56-C27=0,0,"Error")</f>
        <v>0</v>
      </c>
      <c r="D57" s="133">
        <f>IF(D56-D27=0,0,"Error")</f>
        <v>0</v>
      </c>
      <c r="E57" s="133">
        <f>IF(E56-E27=0,0,"Error")</f>
        <v>0</v>
      </c>
    </row>
    <row r="58" spans="1:12" ht="15.75" thickBot="1" x14ac:dyDescent="0.3">
      <c r="A58" s="588" t="s">
        <v>65</v>
      </c>
      <c r="B58" s="589"/>
      <c r="C58" s="589"/>
      <c r="D58" s="589"/>
      <c r="E58" s="590"/>
    </row>
    <row r="59" spans="1:12" ht="15.75" thickBot="1" x14ac:dyDescent="0.3">
      <c r="A59" s="588" t="s">
        <v>66</v>
      </c>
      <c r="B59" s="589"/>
      <c r="C59" s="589"/>
      <c r="D59" s="589"/>
      <c r="E59" s="590"/>
    </row>
    <row r="60" spans="1:12" ht="23.25" thickBot="1" x14ac:dyDescent="0.3">
      <c r="A60" s="113" t="s">
        <v>67</v>
      </c>
      <c r="B60" s="600" t="s">
        <v>201</v>
      </c>
      <c r="C60" s="601"/>
      <c r="D60" s="602"/>
      <c r="E60" s="603"/>
    </row>
    <row r="61" spans="1:12" ht="34.5" customHeight="1" thickBot="1" x14ac:dyDescent="0.3">
      <c r="A61" s="113" t="s">
        <v>69</v>
      </c>
      <c r="B61" s="134" t="s">
        <v>81</v>
      </c>
      <c r="C61" s="135" t="s">
        <v>169</v>
      </c>
      <c r="D61" s="602" t="s">
        <v>202</v>
      </c>
      <c r="E61" s="603"/>
      <c r="G61" s="136"/>
      <c r="H61" s="136"/>
      <c r="I61" s="136"/>
      <c r="J61" s="136"/>
      <c r="K61" s="136"/>
    </row>
    <row r="62" spans="1:12" ht="15.75" thickBot="1" x14ac:dyDescent="0.3">
      <c r="A62" s="137"/>
      <c r="B62" s="600"/>
      <c r="C62" s="604"/>
      <c r="D62" s="602"/>
      <c r="E62" s="603"/>
      <c r="G62" s="136"/>
      <c r="H62" s="136"/>
      <c r="I62" s="136"/>
      <c r="J62" s="136"/>
      <c r="K62" s="136"/>
    </row>
    <row r="63" spans="1:12" ht="24" customHeight="1" thickBot="1" x14ac:dyDescent="0.3">
      <c r="A63" s="114" t="s">
        <v>30</v>
      </c>
      <c r="B63" s="582" t="s">
        <v>203</v>
      </c>
      <c r="C63" s="583"/>
      <c r="D63" s="583"/>
      <c r="E63" s="584"/>
      <c r="G63" s="136"/>
      <c r="H63" s="136"/>
      <c r="I63" s="136"/>
      <c r="J63" s="136"/>
      <c r="K63" s="136"/>
    </row>
    <row r="64" spans="1:12" ht="15.75" thickBot="1" x14ac:dyDescent="0.3">
      <c r="A64" s="114" t="s">
        <v>32</v>
      </c>
      <c r="B64" s="597" t="s">
        <v>200</v>
      </c>
      <c r="C64" s="598"/>
      <c r="D64" s="598"/>
      <c r="E64" s="599"/>
    </row>
    <row r="65" spans="1:11" x14ac:dyDescent="0.25">
      <c r="A65" s="577"/>
      <c r="B65" s="116">
        <v>2019</v>
      </c>
      <c r="C65" s="116">
        <v>2020</v>
      </c>
      <c r="D65" s="116">
        <v>2021</v>
      </c>
      <c r="E65" s="116">
        <v>2022</v>
      </c>
    </row>
    <row r="66" spans="1:11" ht="15.75" thickBot="1" x14ac:dyDescent="0.3">
      <c r="A66" s="578"/>
      <c r="B66" s="117" t="s">
        <v>13</v>
      </c>
      <c r="C66" s="117" t="s">
        <v>14</v>
      </c>
      <c r="D66" s="117" t="s">
        <v>14</v>
      </c>
      <c r="E66" s="117" t="s">
        <v>14</v>
      </c>
    </row>
    <row r="67" spans="1:11" ht="15.75" thickBot="1" x14ac:dyDescent="0.3">
      <c r="A67" s="114" t="s">
        <v>34</v>
      </c>
      <c r="B67" s="118">
        <v>10</v>
      </c>
      <c r="C67" s="118">
        <v>10</v>
      </c>
      <c r="D67" s="118">
        <v>10</v>
      </c>
      <c r="E67" s="118">
        <v>10</v>
      </c>
    </row>
    <row r="68" spans="1:11" ht="15.75" thickBot="1" x14ac:dyDescent="0.3">
      <c r="A68" s="114" t="s">
        <v>35</v>
      </c>
      <c r="B68" s="118">
        <v>960</v>
      </c>
      <c r="C68" s="118">
        <v>1000</v>
      </c>
      <c r="D68" s="118">
        <v>1000</v>
      </c>
      <c r="E68" s="118">
        <v>1000</v>
      </c>
    </row>
    <row r="69" spans="1:11" ht="23.25" thickBot="1" x14ac:dyDescent="0.3">
      <c r="A69" s="114" t="s">
        <v>36</v>
      </c>
      <c r="B69" s="118">
        <f>B68/B67</f>
        <v>96</v>
      </c>
      <c r="C69" s="118">
        <f>C68/C67</f>
        <v>100</v>
      </c>
      <c r="D69" s="118">
        <f>D68/D67</f>
        <v>100</v>
      </c>
      <c r="E69" s="118">
        <f>E68/E67</f>
        <v>100</v>
      </c>
    </row>
    <row r="70" spans="1:11" ht="15.75" thickBot="1" x14ac:dyDescent="0.3">
      <c r="A70" s="114" t="s">
        <v>37</v>
      </c>
      <c r="B70" s="119" t="s">
        <v>38</v>
      </c>
      <c r="C70" s="120">
        <f>C67/B67-1</f>
        <v>0</v>
      </c>
      <c r="D70" s="120">
        <f t="shared" ref="D70:E72" si="1">D67/C67-1</f>
        <v>0</v>
      </c>
      <c r="E70" s="120">
        <f t="shared" si="1"/>
        <v>0</v>
      </c>
      <c r="G70" s="78"/>
      <c r="H70" s="78"/>
      <c r="I70" s="78"/>
      <c r="J70" s="78"/>
      <c r="K70" s="78"/>
    </row>
    <row r="71" spans="1:11" ht="23.25" thickBot="1" x14ac:dyDescent="0.3">
      <c r="A71" s="114" t="s">
        <v>39</v>
      </c>
      <c r="B71" s="119" t="s">
        <v>38</v>
      </c>
      <c r="C71" s="120">
        <f>C68/B68-1</f>
        <v>4.1666666666666741E-2</v>
      </c>
      <c r="D71" s="120">
        <f t="shared" si="1"/>
        <v>0</v>
      </c>
      <c r="E71" s="120">
        <f t="shared" si="1"/>
        <v>0</v>
      </c>
    </row>
    <row r="72" spans="1:11" ht="23.25" thickBot="1" x14ac:dyDescent="0.3">
      <c r="A72" s="114" t="s">
        <v>40</v>
      </c>
      <c r="B72" s="119" t="s">
        <v>38</v>
      </c>
      <c r="C72" s="120">
        <f>C69/B69-1</f>
        <v>4.1666666666666741E-2</v>
      </c>
      <c r="D72" s="120">
        <f t="shared" si="1"/>
        <v>0</v>
      </c>
      <c r="E72" s="120">
        <f t="shared" si="1"/>
        <v>0</v>
      </c>
    </row>
    <row r="73" spans="1:11" ht="15.75" thickBot="1" x14ac:dyDescent="0.3">
      <c r="A73" s="562" t="s">
        <v>41</v>
      </c>
      <c r="B73" s="563"/>
      <c r="C73" s="563"/>
      <c r="D73" s="563"/>
      <c r="E73" s="564"/>
    </row>
    <row r="74" spans="1:11" x14ac:dyDescent="0.25">
      <c r="A74" s="577"/>
      <c r="B74" s="116">
        <v>2019</v>
      </c>
      <c r="C74" s="116">
        <v>2020</v>
      </c>
      <c r="D74" s="116">
        <v>2021</v>
      </c>
      <c r="E74" s="116">
        <v>2022</v>
      </c>
    </row>
    <row r="75" spans="1:11" ht="15.75" thickBot="1" x14ac:dyDescent="0.3">
      <c r="A75" s="578"/>
      <c r="B75" s="117" t="s">
        <v>13</v>
      </c>
      <c r="C75" s="117" t="s">
        <v>14</v>
      </c>
      <c r="D75" s="117" t="s">
        <v>14</v>
      </c>
      <c r="E75" s="117" t="s">
        <v>14</v>
      </c>
    </row>
    <row r="76" spans="1:11" ht="24.75" thickBot="1" x14ac:dyDescent="0.3">
      <c r="A76" s="121" t="s">
        <v>75</v>
      </c>
      <c r="B76" s="122">
        <v>0</v>
      </c>
      <c r="C76" s="122">
        <v>0</v>
      </c>
      <c r="D76" s="122">
        <v>0</v>
      </c>
      <c r="E76" s="122">
        <v>0</v>
      </c>
    </row>
    <row r="77" spans="1:11" ht="24.75" thickBot="1" x14ac:dyDescent="0.3">
      <c r="A77" s="121" t="s">
        <v>79</v>
      </c>
      <c r="B77" s="122">
        <v>960</v>
      </c>
      <c r="C77" s="122">
        <v>1000</v>
      </c>
      <c r="D77" s="122">
        <v>1000</v>
      </c>
      <c r="E77" s="122">
        <v>1000</v>
      </c>
    </row>
    <row r="78" spans="1:11" ht="24.75" thickBot="1" x14ac:dyDescent="0.3">
      <c r="A78" s="138" t="s">
        <v>51</v>
      </c>
      <c r="B78" s="129">
        <f>B77+B76</f>
        <v>960</v>
      </c>
      <c r="C78" s="129">
        <v>1000</v>
      </c>
      <c r="D78" s="129">
        <v>1000</v>
      </c>
      <c r="E78" s="129">
        <v>1000</v>
      </c>
    </row>
    <row r="79" spans="1:11" ht="23.25" thickBot="1" x14ac:dyDescent="0.3">
      <c r="A79" s="113" t="s">
        <v>80</v>
      </c>
      <c r="B79" s="139" t="s">
        <v>70</v>
      </c>
      <c r="C79" s="140" t="s">
        <v>169</v>
      </c>
      <c r="D79" s="141" t="s">
        <v>204</v>
      </c>
      <c r="E79" s="142"/>
    </row>
    <row r="80" spans="1:11" ht="24.75" customHeight="1" thickBot="1" x14ac:dyDescent="0.3">
      <c r="A80" s="114" t="s">
        <v>30</v>
      </c>
      <c r="B80" s="582" t="s">
        <v>205</v>
      </c>
      <c r="C80" s="583"/>
      <c r="D80" s="583"/>
      <c r="E80" s="584"/>
    </row>
    <row r="81" spans="1:11" ht="15.75" thickBot="1" x14ac:dyDescent="0.3">
      <c r="A81" s="114" t="s">
        <v>32</v>
      </c>
      <c r="B81" s="597" t="s">
        <v>200</v>
      </c>
      <c r="C81" s="598"/>
      <c r="D81" s="598"/>
      <c r="E81" s="599"/>
    </row>
    <row r="82" spans="1:11" ht="12.75" customHeight="1" x14ac:dyDescent="0.25">
      <c r="A82" s="577"/>
      <c r="B82" s="116">
        <v>2019</v>
      </c>
      <c r="C82" s="116">
        <v>2020</v>
      </c>
      <c r="D82" s="116">
        <v>2021</v>
      </c>
      <c r="E82" s="116">
        <v>2022</v>
      </c>
    </row>
    <row r="83" spans="1:11" ht="15.75" thickBot="1" x14ac:dyDescent="0.3">
      <c r="A83" s="578"/>
      <c r="B83" s="117" t="s">
        <v>13</v>
      </c>
      <c r="C83" s="117" t="s">
        <v>14</v>
      </c>
      <c r="D83" s="117" t="s">
        <v>14</v>
      </c>
      <c r="E83" s="117" t="s">
        <v>14</v>
      </c>
    </row>
    <row r="84" spans="1:11" ht="15.75" thickBot="1" x14ac:dyDescent="0.3">
      <c r="A84" s="114" t="s">
        <v>34</v>
      </c>
      <c r="B84" s="119">
        <v>30</v>
      </c>
      <c r="C84" s="119"/>
      <c r="D84" s="119"/>
      <c r="E84" s="119"/>
    </row>
    <row r="85" spans="1:11" ht="15.75" thickBot="1" x14ac:dyDescent="0.3">
      <c r="A85" s="114" t="s">
        <v>35</v>
      </c>
      <c r="B85" s="118">
        <v>5020</v>
      </c>
      <c r="C85" s="118"/>
      <c r="D85" s="118"/>
      <c r="E85" s="118"/>
    </row>
    <row r="86" spans="1:11" ht="23.25" thickBot="1" x14ac:dyDescent="0.3">
      <c r="A86" s="114" t="s">
        <v>36</v>
      </c>
      <c r="B86" s="118">
        <f>B85/B84</f>
        <v>167.33333333333334</v>
      </c>
      <c r="C86" s="118"/>
      <c r="D86" s="118"/>
      <c r="E86" s="118"/>
    </row>
    <row r="87" spans="1:11" ht="15.75" thickBot="1" x14ac:dyDescent="0.3">
      <c r="A87" s="114" t="s">
        <v>37</v>
      </c>
      <c r="B87" s="119"/>
      <c r="C87" s="120"/>
      <c r="D87" s="120"/>
      <c r="E87" s="120"/>
      <c r="G87" s="78"/>
      <c r="H87" s="78"/>
      <c r="I87" s="78"/>
      <c r="J87" s="78"/>
      <c r="K87" s="78"/>
    </row>
    <row r="88" spans="1:11" ht="23.25" thickBot="1" x14ac:dyDescent="0.3">
      <c r="A88" s="114" t="s">
        <v>39</v>
      </c>
      <c r="B88" s="119"/>
      <c r="C88" s="120"/>
      <c r="D88" s="120"/>
      <c r="E88" s="120"/>
    </row>
    <row r="89" spans="1:11" ht="23.25" thickBot="1" x14ac:dyDescent="0.3">
      <c r="A89" s="114" t="s">
        <v>40</v>
      </c>
      <c r="B89" s="119"/>
      <c r="C89" s="120"/>
      <c r="D89" s="120"/>
      <c r="E89" s="120"/>
    </row>
    <row r="90" spans="1:11" ht="15.75" thickBot="1" x14ac:dyDescent="0.3">
      <c r="A90" s="562" t="s">
        <v>85</v>
      </c>
      <c r="B90" s="563"/>
      <c r="C90" s="563"/>
      <c r="D90" s="563"/>
      <c r="E90" s="564"/>
    </row>
    <row r="91" spans="1:11" ht="12.75" customHeight="1" x14ac:dyDescent="0.25">
      <c r="A91" s="577"/>
      <c r="B91" s="116">
        <v>2019</v>
      </c>
      <c r="C91" s="116">
        <v>2020</v>
      </c>
      <c r="D91" s="116">
        <v>2021</v>
      </c>
      <c r="E91" s="116">
        <v>2022</v>
      </c>
    </row>
    <row r="92" spans="1:11" ht="15.75" thickBot="1" x14ac:dyDescent="0.3">
      <c r="A92" s="578"/>
      <c r="B92" s="117" t="s">
        <v>13</v>
      </c>
      <c r="C92" s="117" t="s">
        <v>14</v>
      </c>
      <c r="D92" s="117" t="s">
        <v>14</v>
      </c>
      <c r="E92" s="117" t="s">
        <v>14</v>
      </c>
    </row>
    <row r="93" spans="1:11" ht="24.75" thickBot="1" x14ac:dyDescent="0.3">
      <c r="A93" s="121" t="s">
        <v>75</v>
      </c>
      <c r="B93" s="122">
        <v>0</v>
      </c>
      <c r="C93" s="122">
        <v>0</v>
      </c>
      <c r="D93" s="122">
        <v>0</v>
      </c>
      <c r="E93" s="122">
        <v>0</v>
      </c>
    </row>
    <row r="94" spans="1:11" ht="24.75" thickBot="1" x14ac:dyDescent="0.3">
      <c r="A94" s="121" t="s">
        <v>79</v>
      </c>
      <c r="B94" s="122">
        <v>5020</v>
      </c>
      <c r="C94" s="122"/>
      <c r="D94" s="122"/>
      <c r="E94" s="122"/>
    </row>
    <row r="95" spans="1:11" ht="24.75" thickBot="1" x14ac:dyDescent="0.3">
      <c r="A95" s="131" t="s">
        <v>58</v>
      </c>
      <c r="B95" s="129">
        <f>B94+B93</f>
        <v>5020</v>
      </c>
      <c r="C95" s="129"/>
      <c r="D95" s="129"/>
      <c r="E95" s="129"/>
    </row>
    <row r="96" spans="1:11" ht="15.75" thickBot="1" x14ac:dyDescent="0.3">
      <c r="A96" s="588" t="s">
        <v>86</v>
      </c>
      <c r="B96" s="589"/>
      <c r="C96" s="589"/>
      <c r="D96" s="589"/>
      <c r="E96" s="590"/>
    </row>
    <row r="97" spans="1:11" ht="15.75" thickBot="1" x14ac:dyDescent="0.3">
      <c r="A97" s="588" t="s">
        <v>87</v>
      </c>
      <c r="B97" s="589"/>
      <c r="C97" s="589"/>
      <c r="D97" s="589"/>
      <c r="E97" s="590"/>
    </row>
    <row r="98" spans="1:11" ht="23.25" thickBot="1" x14ac:dyDescent="0.3">
      <c r="A98" s="143" t="s">
        <v>88</v>
      </c>
      <c r="B98" s="600" t="s">
        <v>206</v>
      </c>
      <c r="C98" s="602"/>
      <c r="D98" s="602"/>
      <c r="E98" s="603"/>
    </row>
    <row r="99" spans="1:11" ht="15.75" thickBot="1" x14ac:dyDescent="0.3">
      <c r="A99" s="113" t="s">
        <v>28</v>
      </c>
      <c r="B99" s="605" t="s">
        <v>207</v>
      </c>
      <c r="C99" s="592"/>
      <c r="D99" s="592"/>
      <c r="E99" s="593"/>
    </row>
    <row r="100" spans="1:11" ht="28.5" customHeight="1" thickBot="1" x14ac:dyDescent="0.3">
      <c r="A100" s="114" t="s">
        <v>30</v>
      </c>
      <c r="B100" s="582" t="s">
        <v>208</v>
      </c>
      <c r="C100" s="583"/>
      <c r="D100" s="583"/>
      <c r="E100" s="584"/>
    </row>
    <row r="101" spans="1:11" ht="15.75" thickBot="1" x14ac:dyDescent="0.3">
      <c r="A101" s="114" t="s">
        <v>32</v>
      </c>
      <c r="B101" s="597" t="s">
        <v>93</v>
      </c>
      <c r="C101" s="598"/>
      <c r="D101" s="598"/>
      <c r="E101" s="599"/>
    </row>
    <row r="102" spans="1:11" x14ac:dyDescent="0.25">
      <c r="A102" s="577"/>
      <c r="B102" s="116">
        <v>2019</v>
      </c>
      <c r="C102" s="116">
        <v>2020</v>
      </c>
      <c r="D102" s="116">
        <v>2021</v>
      </c>
      <c r="E102" s="116">
        <v>2022</v>
      </c>
    </row>
    <row r="103" spans="1:11" ht="15.75" thickBot="1" x14ac:dyDescent="0.3">
      <c r="A103" s="578"/>
      <c r="B103" s="117" t="s">
        <v>13</v>
      </c>
      <c r="C103" s="117" t="s">
        <v>14</v>
      </c>
      <c r="D103" s="117" t="s">
        <v>14</v>
      </c>
      <c r="E103" s="117" t="s">
        <v>14</v>
      </c>
    </row>
    <row r="104" spans="1:11" ht="15.75" thickBot="1" x14ac:dyDescent="0.3">
      <c r="A104" s="114" t="s">
        <v>34</v>
      </c>
      <c r="B104" s="118">
        <v>1665</v>
      </c>
      <c r="C104" s="118"/>
      <c r="D104" s="118"/>
      <c r="E104" s="118"/>
    </row>
    <row r="105" spans="1:11" ht="15.75" thickBot="1" x14ac:dyDescent="0.3">
      <c r="A105" s="114" t="s">
        <v>35</v>
      </c>
      <c r="B105" s="118">
        <v>5020</v>
      </c>
      <c r="C105" s="118"/>
      <c r="D105" s="118"/>
      <c r="E105" s="118"/>
    </row>
    <row r="106" spans="1:11" ht="23.25" thickBot="1" x14ac:dyDescent="0.3">
      <c r="A106" s="114" t="s">
        <v>36</v>
      </c>
      <c r="B106" s="118">
        <v>0</v>
      </c>
      <c r="C106" s="118">
        <v>0</v>
      </c>
      <c r="D106" s="118">
        <v>0</v>
      </c>
      <c r="E106" s="118">
        <v>0</v>
      </c>
    </row>
    <row r="107" spans="1:11" ht="15.75" thickBot="1" x14ac:dyDescent="0.3">
      <c r="A107" s="114" t="s">
        <v>37</v>
      </c>
      <c r="B107" s="119" t="s">
        <v>38</v>
      </c>
      <c r="C107" s="120">
        <v>0</v>
      </c>
      <c r="D107" s="120">
        <v>0</v>
      </c>
      <c r="E107" s="120">
        <v>0</v>
      </c>
      <c r="G107" s="78"/>
      <c r="H107" s="78"/>
      <c r="I107" s="78"/>
      <c r="J107" s="78"/>
      <c r="K107" s="78"/>
    </row>
    <row r="108" spans="1:11" ht="23.25" thickBot="1" x14ac:dyDescent="0.3">
      <c r="A108" s="114" t="s">
        <v>39</v>
      </c>
      <c r="B108" s="119" t="s">
        <v>38</v>
      </c>
      <c r="C108" s="120">
        <v>0</v>
      </c>
      <c r="D108" s="120">
        <v>0</v>
      </c>
      <c r="E108" s="120">
        <v>0</v>
      </c>
    </row>
    <row r="109" spans="1:11" ht="23.25" thickBot="1" x14ac:dyDescent="0.3">
      <c r="A109" s="114" t="s">
        <v>40</v>
      </c>
      <c r="B109" s="119" t="s">
        <v>38</v>
      </c>
      <c r="C109" s="120">
        <v>0</v>
      </c>
      <c r="D109" s="120">
        <v>0</v>
      </c>
      <c r="E109" s="120">
        <v>0</v>
      </c>
    </row>
    <row r="110" spans="1:11" ht="15.75" thickBot="1" x14ac:dyDescent="0.3">
      <c r="A110" s="562" t="s">
        <v>41</v>
      </c>
      <c r="B110" s="563"/>
      <c r="C110" s="563"/>
      <c r="D110" s="563"/>
      <c r="E110" s="564"/>
    </row>
    <row r="111" spans="1:11" x14ac:dyDescent="0.25">
      <c r="A111" s="577"/>
      <c r="B111" s="116">
        <v>2019</v>
      </c>
      <c r="C111" s="116">
        <v>2020</v>
      </c>
      <c r="D111" s="116">
        <v>2021</v>
      </c>
      <c r="E111" s="116">
        <v>2022</v>
      </c>
    </row>
    <row r="112" spans="1:11" ht="15.75" thickBot="1" x14ac:dyDescent="0.3">
      <c r="A112" s="578"/>
      <c r="B112" s="117" t="s">
        <v>13</v>
      </c>
      <c r="C112" s="117" t="s">
        <v>14</v>
      </c>
      <c r="D112" s="117" t="s">
        <v>14</v>
      </c>
      <c r="E112" s="117" t="s">
        <v>14</v>
      </c>
    </row>
    <row r="113" spans="1:6" ht="24.75" thickBot="1" x14ac:dyDescent="0.3">
      <c r="A113" s="121" t="s">
        <v>75</v>
      </c>
      <c r="B113" s="122"/>
      <c r="C113" s="122"/>
      <c r="D113" s="122"/>
      <c r="E113" s="122"/>
    </row>
    <row r="114" spans="1:6" ht="24.75" thickBot="1" x14ac:dyDescent="0.3">
      <c r="A114" s="121" t="s">
        <v>79</v>
      </c>
      <c r="B114" s="129">
        <v>5020</v>
      </c>
      <c r="C114" s="122"/>
      <c r="D114" s="122"/>
      <c r="E114" s="122"/>
    </row>
    <row r="115" spans="1:6" ht="24.75" thickBot="1" x14ac:dyDescent="0.3">
      <c r="A115" s="131" t="s">
        <v>51</v>
      </c>
      <c r="B115" s="129">
        <f>B114+B113</f>
        <v>5020</v>
      </c>
      <c r="C115" s="129">
        <f>C114+C113</f>
        <v>0</v>
      </c>
      <c r="D115" s="129">
        <f>D114+D113</f>
        <v>0</v>
      </c>
      <c r="E115" s="129">
        <f>E114+E113</f>
        <v>0</v>
      </c>
    </row>
    <row r="116" spans="1:6" ht="15.75" thickBot="1" x14ac:dyDescent="0.3">
      <c r="A116" s="144"/>
      <c r="B116" s="145"/>
      <c r="C116" s="145"/>
      <c r="D116" s="145"/>
      <c r="E116" s="145"/>
    </row>
    <row r="117" spans="1:6" ht="27" customHeight="1" thickBot="1" x14ac:dyDescent="0.3">
      <c r="A117" s="105" t="s">
        <v>156</v>
      </c>
      <c r="B117" s="146">
        <f>B27+B68+B85+B105</f>
        <v>92000</v>
      </c>
      <c r="C117" s="146">
        <f>C27+C68+C85+C105</f>
        <v>82000</v>
      </c>
      <c r="D117" s="146">
        <f>D27+D68+D85+D105</f>
        <v>82300</v>
      </c>
      <c r="E117" s="146">
        <f>E27+E68+E85+E105</f>
        <v>82600</v>
      </c>
      <c r="F117" s="78"/>
    </row>
    <row r="118" spans="1:6" ht="36.75" thickBot="1" x14ac:dyDescent="0.3">
      <c r="A118" s="105" t="s">
        <v>157</v>
      </c>
      <c r="B118" s="146">
        <f>+B95+B78+B56+B115</f>
        <v>92000</v>
      </c>
      <c r="C118" s="146">
        <f>+C95+C78+C56+C115</f>
        <v>82000</v>
      </c>
      <c r="D118" s="146">
        <f>+D95+D78+D56+D115</f>
        <v>82300</v>
      </c>
      <c r="E118" s="146">
        <f>+E95+E78+E56+E115</f>
        <v>82600</v>
      </c>
    </row>
    <row r="119" spans="1:6" ht="15.75" thickBot="1" x14ac:dyDescent="0.3">
      <c r="A119" s="121" t="s">
        <v>42</v>
      </c>
      <c r="B119" s="147">
        <f>B120+B121</f>
        <v>33000</v>
      </c>
      <c r="C119" s="147">
        <f>C120+C121</f>
        <v>33000</v>
      </c>
      <c r="D119" s="147">
        <f>D120+D121</f>
        <v>33000</v>
      </c>
      <c r="E119" s="147">
        <f>E120+E121</f>
        <v>33000</v>
      </c>
    </row>
    <row r="120" spans="1:6" ht="15.75" thickBot="1" x14ac:dyDescent="0.3">
      <c r="A120" s="123" t="s">
        <v>43</v>
      </c>
      <c r="B120" s="129">
        <f t="shared" ref="B120:E121" si="2">B36</f>
        <v>33000</v>
      </c>
      <c r="C120" s="129">
        <f t="shared" si="2"/>
        <v>33000</v>
      </c>
      <c r="D120" s="129">
        <f t="shared" si="2"/>
        <v>33000</v>
      </c>
      <c r="E120" s="129">
        <f t="shared" si="2"/>
        <v>33000</v>
      </c>
    </row>
    <row r="121" spans="1:6" ht="15.75" thickBot="1" x14ac:dyDescent="0.3">
      <c r="A121" s="123" t="s">
        <v>158</v>
      </c>
      <c r="B121" s="129">
        <f t="shared" si="2"/>
        <v>0</v>
      </c>
      <c r="C121" s="129">
        <f t="shared" si="2"/>
        <v>0</v>
      </c>
      <c r="D121" s="129">
        <f t="shared" si="2"/>
        <v>0</v>
      </c>
      <c r="E121" s="129">
        <f t="shared" si="2"/>
        <v>0</v>
      </c>
    </row>
    <row r="122" spans="1:6" ht="36.75" thickBot="1" x14ac:dyDescent="0.3">
      <c r="A122" s="121" t="s">
        <v>45</v>
      </c>
      <c r="B122" s="147">
        <f>B123+B124</f>
        <v>6000</v>
      </c>
      <c r="C122" s="147">
        <f>C123+C124</f>
        <v>6000</v>
      </c>
      <c r="D122" s="147">
        <f>D123+D124</f>
        <v>6000</v>
      </c>
      <c r="E122" s="147">
        <f>E123+E124</f>
        <v>6000</v>
      </c>
    </row>
    <row r="123" spans="1:6" ht="15.75" thickBot="1" x14ac:dyDescent="0.3">
      <c r="A123" s="123" t="s">
        <v>43</v>
      </c>
      <c r="B123" s="122">
        <f>B39</f>
        <v>6000</v>
      </c>
      <c r="C123" s="122">
        <f t="shared" ref="C123:E124" si="3">C39</f>
        <v>6000</v>
      </c>
      <c r="D123" s="122">
        <f t="shared" si="3"/>
        <v>6000</v>
      </c>
      <c r="E123" s="122">
        <f t="shared" si="3"/>
        <v>6000</v>
      </c>
    </row>
    <row r="124" spans="1:6" ht="15.75" thickBot="1" x14ac:dyDescent="0.3">
      <c r="A124" s="123" t="s">
        <v>158</v>
      </c>
      <c r="B124" s="129">
        <f>B40</f>
        <v>0</v>
      </c>
      <c r="C124" s="129">
        <f t="shared" si="3"/>
        <v>0</v>
      </c>
      <c r="D124" s="129">
        <f t="shared" si="3"/>
        <v>0</v>
      </c>
      <c r="E124" s="129">
        <f t="shared" si="3"/>
        <v>0</v>
      </c>
    </row>
    <row r="125" spans="1:6" ht="24.75" thickBot="1" x14ac:dyDescent="0.3">
      <c r="A125" s="121" t="s">
        <v>46</v>
      </c>
      <c r="B125" s="147">
        <f>B126+B127</f>
        <v>42000</v>
      </c>
      <c r="C125" s="147">
        <f>C126+C127</f>
        <v>42000</v>
      </c>
      <c r="D125" s="147">
        <f>D126+D127</f>
        <v>42300</v>
      </c>
      <c r="E125" s="147">
        <f>E126+E127</f>
        <v>42600</v>
      </c>
    </row>
    <row r="126" spans="1:6" ht="15.75" thickBot="1" x14ac:dyDescent="0.3">
      <c r="A126" s="123" t="s">
        <v>43</v>
      </c>
      <c r="B126" s="129">
        <f>B42</f>
        <v>42000</v>
      </c>
      <c r="C126" s="129">
        <f t="shared" ref="C126:E127" si="4">C42</f>
        <v>42000</v>
      </c>
      <c r="D126" s="129">
        <f t="shared" si="4"/>
        <v>42300</v>
      </c>
      <c r="E126" s="129">
        <f t="shared" si="4"/>
        <v>42600</v>
      </c>
    </row>
    <row r="127" spans="1:6" ht="15.75" thickBot="1" x14ac:dyDescent="0.3">
      <c r="A127" s="123" t="s">
        <v>158</v>
      </c>
      <c r="B127" s="129">
        <f>B43</f>
        <v>0</v>
      </c>
      <c r="C127" s="129">
        <f t="shared" si="4"/>
        <v>0</v>
      </c>
      <c r="D127" s="129">
        <f t="shared" si="4"/>
        <v>0</v>
      </c>
      <c r="E127" s="129">
        <f t="shared" si="4"/>
        <v>0</v>
      </c>
    </row>
    <row r="128" spans="1:6" ht="15.75" thickBot="1" x14ac:dyDescent="0.3">
      <c r="A128" s="121" t="s">
        <v>47</v>
      </c>
      <c r="B128" s="147">
        <f>B129+B130</f>
        <v>0</v>
      </c>
      <c r="C128" s="147">
        <f>C129+C130</f>
        <v>0</v>
      </c>
      <c r="D128" s="147">
        <f>D129+D130</f>
        <v>0</v>
      </c>
      <c r="E128" s="147">
        <f>E129+E130</f>
        <v>0</v>
      </c>
    </row>
    <row r="129" spans="1:5" ht="15.75" thickBot="1" x14ac:dyDescent="0.3">
      <c r="A129" s="123" t="s">
        <v>43</v>
      </c>
      <c r="B129" s="122">
        <f>B45</f>
        <v>0</v>
      </c>
      <c r="C129" s="122">
        <f t="shared" ref="C129:E130" si="5">C45</f>
        <v>0</v>
      </c>
      <c r="D129" s="122">
        <f t="shared" si="5"/>
        <v>0</v>
      </c>
      <c r="E129" s="122">
        <f t="shared" si="5"/>
        <v>0</v>
      </c>
    </row>
    <row r="130" spans="1:5" ht="15.75" thickBot="1" x14ac:dyDescent="0.3">
      <c r="A130" s="123" t="s">
        <v>158</v>
      </c>
      <c r="B130" s="129">
        <f>B46</f>
        <v>0</v>
      </c>
      <c r="C130" s="129">
        <f t="shared" si="5"/>
        <v>0</v>
      </c>
      <c r="D130" s="129">
        <f t="shared" si="5"/>
        <v>0</v>
      </c>
      <c r="E130" s="129">
        <f t="shared" si="5"/>
        <v>0</v>
      </c>
    </row>
    <row r="131" spans="1:5" ht="24.75" thickBot="1" x14ac:dyDescent="0.3">
      <c r="A131" s="121" t="s">
        <v>48</v>
      </c>
      <c r="B131" s="147">
        <f>B132+B133</f>
        <v>0</v>
      </c>
      <c r="C131" s="147">
        <f>C132+C133</f>
        <v>0</v>
      </c>
      <c r="D131" s="147">
        <f>D132+D133</f>
        <v>0</v>
      </c>
      <c r="E131" s="147">
        <f>E132+E133</f>
        <v>0</v>
      </c>
    </row>
    <row r="132" spans="1:5" ht="15.75" thickBot="1" x14ac:dyDescent="0.3">
      <c r="A132" s="123" t="s">
        <v>43</v>
      </c>
      <c r="B132" s="122">
        <f>B48</f>
        <v>0</v>
      </c>
      <c r="C132" s="122">
        <f t="shared" ref="C132:E133" si="6">C48</f>
        <v>0</v>
      </c>
      <c r="D132" s="122">
        <f t="shared" si="6"/>
        <v>0</v>
      </c>
      <c r="E132" s="122">
        <f t="shared" si="6"/>
        <v>0</v>
      </c>
    </row>
    <row r="133" spans="1:5" ht="15.75" thickBot="1" x14ac:dyDescent="0.3">
      <c r="A133" s="123" t="s">
        <v>158</v>
      </c>
      <c r="B133" s="129">
        <f>B49</f>
        <v>0</v>
      </c>
      <c r="C133" s="129">
        <f t="shared" si="6"/>
        <v>0</v>
      </c>
      <c r="D133" s="129">
        <f t="shared" si="6"/>
        <v>0</v>
      </c>
      <c r="E133" s="129">
        <f t="shared" si="6"/>
        <v>0</v>
      </c>
    </row>
    <row r="134" spans="1:5" ht="24.75" thickBot="1" x14ac:dyDescent="0.3">
      <c r="A134" s="121" t="s">
        <v>49</v>
      </c>
      <c r="B134" s="147">
        <f>B135+B136</f>
        <v>0</v>
      </c>
      <c r="C134" s="147">
        <f>C135+C136</f>
        <v>0</v>
      </c>
      <c r="D134" s="147">
        <f>D135+D136</f>
        <v>0</v>
      </c>
      <c r="E134" s="147">
        <f>E135+E136</f>
        <v>0</v>
      </c>
    </row>
    <row r="135" spans="1:5" ht="15.75" thickBot="1" x14ac:dyDescent="0.3">
      <c r="A135" s="123" t="s">
        <v>43</v>
      </c>
      <c r="B135" s="122">
        <f>B51</f>
        <v>0</v>
      </c>
      <c r="C135" s="122">
        <f t="shared" ref="C135:E139" si="7">C51</f>
        <v>0</v>
      </c>
      <c r="D135" s="122">
        <f t="shared" si="7"/>
        <v>0</v>
      </c>
      <c r="E135" s="122">
        <f t="shared" si="7"/>
        <v>0</v>
      </c>
    </row>
    <row r="136" spans="1:5" ht="15.75" thickBot="1" x14ac:dyDescent="0.3">
      <c r="A136" s="123" t="s">
        <v>158</v>
      </c>
      <c r="B136" s="129">
        <f>B52</f>
        <v>0</v>
      </c>
      <c r="C136" s="129">
        <f t="shared" si="7"/>
        <v>0</v>
      </c>
      <c r="D136" s="129">
        <f t="shared" si="7"/>
        <v>0</v>
      </c>
      <c r="E136" s="129">
        <f t="shared" si="7"/>
        <v>0</v>
      </c>
    </row>
    <row r="137" spans="1:5" ht="24.75" thickBot="1" x14ac:dyDescent="0.3">
      <c r="A137" s="121" t="s">
        <v>50</v>
      </c>
      <c r="B137" s="147">
        <f>B53</f>
        <v>0</v>
      </c>
      <c r="C137" s="147">
        <f t="shared" si="7"/>
        <v>0</v>
      </c>
      <c r="D137" s="147">
        <f t="shared" si="7"/>
        <v>0</v>
      </c>
      <c r="E137" s="147">
        <f t="shared" si="7"/>
        <v>0</v>
      </c>
    </row>
    <row r="138" spans="1:5" s="1" customFormat="1" ht="15.75" thickBot="1" x14ac:dyDescent="0.3">
      <c r="A138" s="27" t="s">
        <v>43</v>
      </c>
      <c r="B138" s="31">
        <f>B54</f>
        <v>81000</v>
      </c>
      <c r="C138" s="31">
        <f t="shared" si="7"/>
        <v>81000</v>
      </c>
      <c r="D138" s="31">
        <f t="shared" si="7"/>
        <v>81300</v>
      </c>
      <c r="E138" s="31">
        <f t="shared" si="7"/>
        <v>81600</v>
      </c>
    </row>
    <row r="139" spans="1:5" ht="15.75" thickBot="1" x14ac:dyDescent="0.3">
      <c r="A139" s="123" t="s">
        <v>158</v>
      </c>
      <c r="B139" s="129">
        <f>B55</f>
        <v>0</v>
      </c>
      <c r="C139" s="129">
        <f t="shared" si="7"/>
        <v>0</v>
      </c>
      <c r="D139" s="129">
        <f t="shared" si="7"/>
        <v>0</v>
      </c>
      <c r="E139" s="129">
        <f t="shared" si="7"/>
        <v>0</v>
      </c>
    </row>
    <row r="140" spans="1:5" ht="24.75" thickBot="1" x14ac:dyDescent="0.3">
      <c r="A140" s="121" t="s">
        <v>159</v>
      </c>
      <c r="B140" s="122"/>
      <c r="C140" s="122">
        <f t="shared" ref="C140:E141" si="8">C76+C93</f>
        <v>0</v>
      </c>
      <c r="D140" s="122">
        <f t="shared" si="8"/>
        <v>0</v>
      </c>
      <c r="E140" s="122">
        <f t="shared" si="8"/>
        <v>0</v>
      </c>
    </row>
    <row r="141" spans="1:5" ht="24.75" thickBot="1" x14ac:dyDescent="0.3">
      <c r="A141" s="121" t="s">
        <v>160</v>
      </c>
      <c r="B141" s="122">
        <f>B77+B94+B105</f>
        <v>11000</v>
      </c>
      <c r="C141" s="122">
        <f t="shared" si="8"/>
        <v>1000</v>
      </c>
      <c r="D141" s="122">
        <f t="shared" si="8"/>
        <v>1000</v>
      </c>
      <c r="E141" s="122">
        <f t="shared" si="8"/>
        <v>1000</v>
      </c>
    </row>
    <row r="142" spans="1:5" ht="15.75" thickBot="1" x14ac:dyDescent="0.3">
      <c r="A142" s="132" t="s">
        <v>52</v>
      </c>
      <c r="B142" s="133">
        <f>IF(B118-B117=0,0,"Error")</f>
        <v>0</v>
      </c>
      <c r="C142" s="133">
        <f>IF(C118-C117=0,0,"Error")</f>
        <v>0</v>
      </c>
      <c r="D142" s="133">
        <f>IF(D118-D117=0,0,"Error")</f>
        <v>0</v>
      </c>
      <c r="E142" s="133">
        <f>IF(E118-E117=0,0,"Error")</f>
        <v>0</v>
      </c>
    </row>
  </sheetData>
  <mergeCells count="44">
    <mergeCell ref="A111:A112"/>
    <mergeCell ref="A2:E2"/>
    <mergeCell ref="A1:E1"/>
    <mergeCell ref="A110:E110"/>
    <mergeCell ref="B81:E81"/>
    <mergeCell ref="A82:A83"/>
    <mergeCell ref="A90:E90"/>
    <mergeCell ref="A91:A92"/>
    <mergeCell ref="A96:E96"/>
    <mergeCell ref="A97:E97"/>
    <mergeCell ref="B98:E98"/>
    <mergeCell ref="B99:E99"/>
    <mergeCell ref="B100:E100"/>
    <mergeCell ref="B101:E101"/>
    <mergeCell ref="A102:A103"/>
    <mergeCell ref="B80:E80"/>
    <mergeCell ref="A33:A34"/>
    <mergeCell ref="A58:E58"/>
    <mergeCell ref="A59:E59"/>
    <mergeCell ref="B60:E60"/>
    <mergeCell ref="D61:E61"/>
    <mergeCell ref="B62:E62"/>
    <mergeCell ref="B63:E63"/>
    <mergeCell ref="B64:E64"/>
    <mergeCell ref="A65:A66"/>
    <mergeCell ref="A73:E73"/>
    <mergeCell ref="A74:A75"/>
    <mergeCell ref="A32:E32"/>
    <mergeCell ref="A9:E11"/>
    <mergeCell ref="B12:E12"/>
    <mergeCell ref="A13:A14"/>
    <mergeCell ref="B16:E16"/>
    <mergeCell ref="A17:E17"/>
    <mergeCell ref="A19:E19"/>
    <mergeCell ref="A20:E20"/>
    <mergeCell ref="B21:E21"/>
    <mergeCell ref="B22:E22"/>
    <mergeCell ref="B23:E23"/>
    <mergeCell ref="A24:A25"/>
    <mergeCell ref="A8:E8"/>
    <mergeCell ref="A3:E3"/>
    <mergeCell ref="B5:E5"/>
    <mergeCell ref="B6:E6"/>
    <mergeCell ref="B7:E7"/>
  </mergeCells>
  <pageMargins left="0" right="0" top="0.28999999999999998" bottom="0.55118110236220497" header="0.31496062992126" footer="0.31496062992126"/>
  <pageSetup scale="9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6"/>
  <sheetViews>
    <sheetView view="pageBreakPreview" zoomScale="60" zoomScaleNormal="170" workbookViewId="0">
      <selection activeCell="P9" sqref="P9"/>
    </sheetView>
  </sheetViews>
  <sheetFormatPr defaultRowHeight="15" x14ac:dyDescent="0.25"/>
  <cols>
    <col min="1" max="1" width="23.140625" customWidth="1"/>
    <col min="2" max="2" width="16.5703125" customWidth="1"/>
    <col min="3" max="3" width="13.28515625" customWidth="1"/>
    <col min="4" max="5" width="11.7109375" customWidth="1"/>
    <col min="7" max="7" width="16.7109375" customWidth="1"/>
    <col min="8" max="10" width="1.42578125" customWidth="1"/>
  </cols>
  <sheetData>
    <row r="1" spans="1:6" ht="15.75" x14ac:dyDescent="0.25">
      <c r="A1" s="961" t="s">
        <v>597</v>
      </c>
      <c r="B1" s="961"/>
      <c r="C1" s="961"/>
      <c r="D1" s="961"/>
      <c r="E1" s="961"/>
    </row>
    <row r="2" spans="1:6" ht="33" customHeight="1" x14ac:dyDescent="0.25">
      <c r="A2" s="606" t="s">
        <v>209</v>
      </c>
      <c r="B2" s="606"/>
      <c r="C2" s="606"/>
      <c r="D2" s="606"/>
      <c r="E2" s="606"/>
      <c r="F2" s="429"/>
    </row>
    <row r="3" spans="1:6" ht="18" customHeight="1" x14ac:dyDescent="0.25">
      <c r="A3" s="554" t="s">
        <v>1</v>
      </c>
      <c r="B3" s="554"/>
      <c r="C3" s="554"/>
      <c r="D3" s="554"/>
      <c r="E3" s="554"/>
      <c r="F3" s="98"/>
    </row>
    <row r="4" spans="1:6" ht="15.75" thickBot="1" x14ac:dyDescent="0.3"/>
    <row r="5" spans="1:6" ht="26.25" thickBot="1" x14ac:dyDescent="0.3">
      <c r="A5" s="99" t="s">
        <v>2</v>
      </c>
      <c r="B5" s="555" t="s">
        <v>210</v>
      </c>
      <c r="C5" s="555"/>
      <c r="D5" s="555"/>
      <c r="E5" s="555"/>
    </row>
    <row r="6" spans="1:6" ht="15.75" thickBot="1" x14ac:dyDescent="0.3">
      <c r="A6" s="99" t="s">
        <v>4</v>
      </c>
      <c r="B6" s="556" t="s">
        <v>211</v>
      </c>
      <c r="C6" s="557"/>
      <c r="D6" s="557"/>
      <c r="E6" s="558"/>
    </row>
    <row r="7" spans="1:6" ht="26.25" thickBot="1" x14ac:dyDescent="0.3">
      <c r="A7" s="99" t="s">
        <v>6</v>
      </c>
      <c r="B7" s="559" t="s">
        <v>7</v>
      </c>
      <c r="C7" s="560"/>
      <c r="D7" s="560"/>
      <c r="E7" s="561"/>
    </row>
    <row r="8" spans="1:6" ht="15.75" thickBot="1" x14ac:dyDescent="0.3">
      <c r="A8" s="551" t="s">
        <v>8</v>
      </c>
      <c r="B8" s="552"/>
      <c r="C8" s="552"/>
      <c r="D8" s="552"/>
      <c r="E8" s="553"/>
    </row>
    <row r="9" spans="1:6" ht="15.75" customHeight="1" thickBot="1" x14ac:dyDescent="0.3">
      <c r="A9" s="607" t="s">
        <v>212</v>
      </c>
      <c r="B9" s="608"/>
      <c r="C9" s="608"/>
      <c r="D9" s="608"/>
      <c r="E9" s="609"/>
    </row>
    <row r="10" spans="1:6" ht="36.75" customHeight="1" thickBot="1" x14ac:dyDescent="0.3">
      <c r="A10" s="607"/>
      <c r="B10" s="608"/>
      <c r="C10" s="608"/>
      <c r="D10" s="608"/>
      <c r="E10" s="609"/>
    </row>
    <row r="11" spans="1:6" ht="9.75" customHeight="1" thickBot="1" x14ac:dyDescent="0.3">
      <c r="A11" s="607"/>
      <c r="B11" s="608"/>
      <c r="C11" s="608"/>
      <c r="D11" s="608"/>
      <c r="E11" s="609"/>
    </row>
    <row r="12" spans="1:6" ht="75.75" customHeight="1" thickBot="1" x14ac:dyDescent="0.3">
      <c r="A12" s="100" t="s">
        <v>10</v>
      </c>
      <c r="B12" s="580" t="s">
        <v>213</v>
      </c>
      <c r="C12" s="610"/>
      <c r="D12" s="610"/>
      <c r="E12" s="611"/>
    </row>
    <row r="13" spans="1:6" ht="23.25" customHeight="1" x14ac:dyDescent="0.25">
      <c r="A13" s="577" t="s">
        <v>12</v>
      </c>
      <c r="B13" s="116">
        <v>2019</v>
      </c>
      <c r="C13" s="116">
        <v>2020</v>
      </c>
      <c r="D13" s="116">
        <v>2021</v>
      </c>
      <c r="E13" s="116">
        <v>2022</v>
      </c>
    </row>
    <row r="14" spans="1:6" ht="15.75" thickBot="1" x14ac:dyDescent="0.3">
      <c r="A14" s="578"/>
      <c r="B14" s="102" t="s">
        <v>13</v>
      </c>
      <c r="C14" s="102" t="s">
        <v>14</v>
      </c>
      <c r="D14" s="102" t="s">
        <v>14</v>
      </c>
      <c r="E14" s="102" t="s">
        <v>14</v>
      </c>
    </row>
    <row r="15" spans="1:6" ht="15.75" thickBot="1" x14ac:dyDescent="0.3">
      <c r="A15" s="103" t="s">
        <v>214</v>
      </c>
      <c r="B15" s="148">
        <v>1</v>
      </c>
      <c r="C15" s="148">
        <v>1</v>
      </c>
      <c r="D15" s="148">
        <v>1</v>
      </c>
      <c r="E15" s="148">
        <v>1</v>
      </c>
    </row>
    <row r="16" spans="1:6" ht="23.25" thickBot="1" x14ac:dyDescent="0.3">
      <c r="A16" s="103" t="s">
        <v>215</v>
      </c>
      <c r="B16" s="148">
        <v>1</v>
      </c>
      <c r="C16" s="148">
        <v>1</v>
      </c>
      <c r="D16" s="148">
        <v>1</v>
      </c>
      <c r="E16" s="148">
        <v>1</v>
      </c>
    </row>
    <row r="17" spans="1:11" ht="23.25" thickBot="1" x14ac:dyDescent="0.3">
      <c r="A17" s="114" t="s">
        <v>216</v>
      </c>
      <c r="B17" s="104" t="s">
        <v>217</v>
      </c>
      <c r="C17" s="104" t="s">
        <v>218</v>
      </c>
      <c r="D17" s="104" t="s">
        <v>218</v>
      </c>
      <c r="E17" s="104" t="s">
        <v>218</v>
      </c>
    </row>
    <row r="18" spans="1:11" ht="24.75" thickBot="1" x14ac:dyDescent="0.3">
      <c r="A18" s="105" t="s">
        <v>21</v>
      </c>
      <c r="B18" s="579" t="s">
        <v>219</v>
      </c>
      <c r="C18" s="580"/>
      <c r="D18" s="580"/>
      <c r="E18" s="581"/>
    </row>
    <row r="19" spans="1:11" ht="15.75" customHeight="1" thickBot="1" x14ac:dyDescent="0.3">
      <c r="A19" s="582" t="s">
        <v>23</v>
      </c>
      <c r="B19" s="583"/>
      <c r="C19" s="583"/>
      <c r="D19" s="583"/>
      <c r="E19" s="584"/>
      <c r="H19" s="107"/>
      <c r="J19" s="107"/>
    </row>
    <row r="20" spans="1:11" ht="23.25" customHeight="1" thickBot="1" x14ac:dyDescent="0.3">
      <c r="A20" s="103" t="s">
        <v>214</v>
      </c>
      <c r="B20" s="149"/>
      <c r="C20" s="104" t="s">
        <v>220</v>
      </c>
      <c r="D20" s="104" t="s">
        <v>220</v>
      </c>
      <c r="E20" s="104" t="s">
        <v>220</v>
      </c>
      <c r="G20" s="150"/>
    </row>
    <row r="21" spans="1:11" ht="23.25" thickBot="1" x14ac:dyDescent="0.3">
      <c r="A21" s="103" t="s">
        <v>215</v>
      </c>
      <c r="B21" s="148">
        <v>1</v>
      </c>
      <c r="C21" s="148">
        <v>1</v>
      </c>
      <c r="D21" s="148">
        <v>1</v>
      </c>
      <c r="E21" s="148">
        <v>1</v>
      </c>
    </row>
    <row r="22" spans="1:11" ht="15.75" hidden="1" customHeight="1" thickBot="1" x14ac:dyDescent="0.3">
      <c r="A22" s="585" t="s">
        <v>26</v>
      </c>
      <c r="B22" s="586"/>
      <c r="C22" s="586"/>
      <c r="D22" s="586"/>
      <c r="E22" s="587"/>
    </row>
    <row r="23" spans="1:11" ht="23.25" hidden="1" customHeight="1" thickBot="1" x14ac:dyDescent="0.3">
      <c r="A23" s="588" t="s">
        <v>27</v>
      </c>
      <c r="B23" s="589"/>
      <c r="C23" s="589"/>
      <c r="D23" s="589"/>
      <c r="E23" s="590"/>
    </row>
    <row r="24" spans="1:11" ht="15.75" thickBot="1" x14ac:dyDescent="0.3">
      <c r="A24" s="113" t="s">
        <v>221</v>
      </c>
      <c r="B24" s="585" t="s">
        <v>222</v>
      </c>
      <c r="C24" s="586"/>
      <c r="D24" s="586"/>
      <c r="E24" s="587"/>
    </row>
    <row r="25" spans="1:11" ht="15.75" thickBot="1" x14ac:dyDescent="0.3">
      <c r="A25" s="114" t="s">
        <v>30</v>
      </c>
      <c r="B25" s="582" t="s">
        <v>223</v>
      </c>
      <c r="C25" s="583"/>
      <c r="D25" s="583"/>
      <c r="E25" s="584"/>
    </row>
    <row r="26" spans="1:11" ht="15.75" thickBot="1" x14ac:dyDescent="0.3">
      <c r="A26" s="114" t="s">
        <v>32</v>
      </c>
      <c r="B26" s="597" t="s">
        <v>224</v>
      </c>
      <c r="C26" s="598"/>
      <c r="D26" s="598"/>
      <c r="E26" s="599"/>
    </row>
    <row r="27" spans="1:11" ht="17.25" customHeight="1" x14ac:dyDescent="0.25">
      <c r="A27" s="577"/>
      <c r="B27" s="116">
        <v>2019</v>
      </c>
      <c r="C27" s="116">
        <v>2020</v>
      </c>
      <c r="D27" s="116">
        <v>2021</v>
      </c>
      <c r="E27" s="116">
        <v>2022</v>
      </c>
    </row>
    <row r="28" spans="1:11" ht="15.75" thickBot="1" x14ac:dyDescent="0.3">
      <c r="A28" s="578"/>
      <c r="B28" s="117" t="s">
        <v>13</v>
      </c>
      <c r="C28" s="117" t="s">
        <v>14</v>
      </c>
      <c r="D28" s="117" t="s">
        <v>14</v>
      </c>
      <c r="E28" s="117" t="s">
        <v>14</v>
      </c>
    </row>
    <row r="29" spans="1:11" ht="12.75" customHeight="1" thickBot="1" x14ac:dyDescent="0.3">
      <c r="A29" s="114" t="s">
        <v>34</v>
      </c>
      <c r="B29" s="118">
        <v>230</v>
      </c>
      <c r="C29" s="118">
        <v>230</v>
      </c>
      <c r="D29" s="118">
        <v>230</v>
      </c>
      <c r="E29" s="118">
        <v>230</v>
      </c>
    </row>
    <row r="30" spans="1:11" ht="9" customHeight="1" thickBot="1" x14ac:dyDescent="0.3">
      <c r="A30" s="114" t="s">
        <v>35</v>
      </c>
      <c r="B30" s="118">
        <f>B38+B41+B44</f>
        <v>44083</v>
      </c>
      <c r="C30" s="118">
        <f>C38+C41+C44</f>
        <v>45018</v>
      </c>
      <c r="D30" s="118">
        <f>D38+D41+D44</f>
        <v>43799</v>
      </c>
      <c r="E30" s="118">
        <f>E38+E41+E44</f>
        <v>44053</v>
      </c>
    </row>
    <row r="31" spans="1:11" ht="15.75" thickBot="1" x14ac:dyDescent="0.3">
      <c r="A31" s="114" t="s">
        <v>36</v>
      </c>
      <c r="B31" s="118">
        <f>B30/B29</f>
        <v>191.66521739130434</v>
      </c>
      <c r="C31" s="118">
        <f>C30/C29</f>
        <v>195.73043478260868</v>
      </c>
      <c r="D31" s="118">
        <f>D30/D29</f>
        <v>190.4304347826087</v>
      </c>
      <c r="E31" s="118">
        <f>E30/E29</f>
        <v>191.53478260869565</v>
      </c>
    </row>
    <row r="32" spans="1:11" ht="15.75" thickBot="1" x14ac:dyDescent="0.3">
      <c r="A32" s="114" t="s">
        <v>37</v>
      </c>
      <c r="B32" s="119" t="s">
        <v>38</v>
      </c>
      <c r="C32" s="120">
        <f t="shared" ref="C32:E34" si="0">C29/B29-1</f>
        <v>0</v>
      </c>
      <c r="D32" s="120">
        <f t="shared" si="0"/>
        <v>0</v>
      </c>
      <c r="E32" s="120">
        <f t="shared" si="0"/>
        <v>0</v>
      </c>
      <c r="G32" s="78"/>
      <c r="H32" s="78"/>
      <c r="I32" s="78"/>
      <c r="J32" s="78"/>
      <c r="K32" s="78"/>
    </row>
    <row r="33" spans="1:7" ht="15.75" thickBot="1" x14ac:dyDescent="0.3">
      <c r="A33" s="114" t="s">
        <v>39</v>
      </c>
      <c r="B33" s="119" t="s">
        <v>38</v>
      </c>
      <c r="C33" s="120">
        <f t="shared" si="0"/>
        <v>2.1209990245672827E-2</v>
      </c>
      <c r="D33" s="120">
        <f t="shared" si="0"/>
        <v>-2.7078057665822608E-2</v>
      </c>
      <c r="E33" s="120">
        <f t="shared" si="0"/>
        <v>5.7992191602547205E-3</v>
      </c>
    </row>
    <row r="34" spans="1:7" ht="23.25" thickBot="1" x14ac:dyDescent="0.3">
      <c r="A34" s="114" t="s">
        <v>40</v>
      </c>
      <c r="B34" s="119" t="s">
        <v>38</v>
      </c>
      <c r="C34" s="120">
        <f t="shared" si="0"/>
        <v>2.1209990245672827E-2</v>
      </c>
      <c r="D34" s="120">
        <f t="shared" si="0"/>
        <v>-2.7078057665822497E-2</v>
      </c>
      <c r="E34" s="120">
        <f t="shared" si="0"/>
        <v>5.7992191602547205E-3</v>
      </c>
    </row>
    <row r="35" spans="1:7" ht="15.75" thickBot="1" x14ac:dyDescent="0.3">
      <c r="A35" s="562" t="s">
        <v>225</v>
      </c>
      <c r="B35" s="563"/>
      <c r="C35" s="563"/>
      <c r="D35" s="563"/>
      <c r="E35" s="564"/>
    </row>
    <row r="36" spans="1:7" x14ac:dyDescent="0.25">
      <c r="A36" s="577"/>
      <c r="B36" s="116">
        <v>2019</v>
      </c>
      <c r="C36" s="116">
        <v>2020</v>
      </c>
      <c r="D36" s="116">
        <v>2021</v>
      </c>
      <c r="E36" s="116">
        <v>2022</v>
      </c>
    </row>
    <row r="37" spans="1:7" ht="15.75" customHeight="1" thickBot="1" x14ac:dyDescent="0.3">
      <c r="A37" s="578"/>
      <c r="B37" s="117" t="s">
        <v>13</v>
      </c>
      <c r="C37" s="117" t="s">
        <v>14</v>
      </c>
      <c r="D37" s="117" t="s">
        <v>14</v>
      </c>
      <c r="E37" s="117" t="s">
        <v>14</v>
      </c>
    </row>
    <row r="38" spans="1:7" ht="12.75" customHeight="1" thickBot="1" x14ac:dyDescent="0.3">
      <c r="A38" s="121" t="s">
        <v>42</v>
      </c>
      <c r="B38" s="147">
        <f>B39</f>
        <v>20392</v>
      </c>
      <c r="C38" s="147">
        <f>C39</f>
        <v>29159</v>
      </c>
      <c r="D38" s="147">
        <f>D39</f>
        <v>29159</v>
      </c>
      <c r="E38" s="147">
        <f>E39</f>
        <v>29159</v>
      </c>
    </row>
    <row r="39" spans="1:7" ht="9" customHeight="1" thickBot="1" x14ac:dyDescent="0.3">
      <c r="A39" s="123" t="s">
        <v>43</v>
      </c>
      <c r="B39" s="122">
        <v>20392</v>
      </c>
      <c r="C39" s="122">
        <v>29159</v>
      </c>
      <c r="D39" s="122">
        <v>29159</v>
      </c>
      <c r="E39" s="122">
        <v>29159</v>
      </c>
    </row>
    <row r="40" spans="1:7" ht="15.75" thickBot="1" x14ac:dyDescent="0.3">
      <c r="A40" s="123" t="s">
        <v>44</v>
      </c>
      <c r="B40" s="129"/>
      <c r="C40" s="151"/>
      <c r="D40" s="151"/>
      <c r="E40" s="151"/>
    </row>
    <row r="41" spans="1:7" ht="24.75" thickBot="1" x14ac:dyDescent="0.3">
      <c r="A41" s="121" t="s">
        <v>45</v>
      </c>
      <c r="B41" s="147">
        <f>B42</f>
        <v>13908</v>
      </c>
      <c r="C41" s="147">
        <f>C42</f>
        <v>5141</v>
      </c>
      <c r="D41" s="147">
        <f>D42</f>
        <v>5141</v>
      </c>
      <c r="E41" s="147">
        <f>E42</f>
        <v>5141</v>
      </c>
    </row>
    <row r="42" spans="1:7" ht="15.75" thickBot="1" x14ac:dyDescent="0.3">
      <c r="A42" s="123" t="s">
        <v>43</v>
      </c>
      <c r="B42" s="122">
        <v>13908</v>
      </c>
      <c r="C42" s="122">
        <v>5141</v>
      </c>
      <c r="D42" s="122">
        <v>5141</v>
      </c>
      <c r="E42" s="122">
        <v>5141</v>
      </c>
    </row>
    <row r="43" spans="1:7" ht="15.75" thickBot="1" x14ac:dyDescent="0.3">
      <c r="A43" s="123" t="s">
        <v>44</v>
      </c>
      <c r="B43" s="129"/>
      <c r="C43" s="122"/>
      <c r="D43" s="122"/>
      <c r="E43" s="122"/>
      <c r="G43" s="78"/>
    </row>
    <row r="44" spans="1:7" ht="15.75" thickBot="1" x14ac:dyDescent="0.3">
      <c r="A44" s="121" t="s">
        <v>46</v>
      </c>
      <c r="B44" s="147">
        <f>B45</f>
        <v>9783</v>
      </c>
      <c r="C44" s="147">
        <f>C45</f>
        <v>10718</v>
      </c>
      <c r="D44" s="147">
        <f>D45</f>
        <v>9499</v>
      </c>
      <c r="E44" s="147">
        <f>E45</f>
        <v>9753</v>
      </c>
    </row>
    <row r="45" spans="1:7" ht="15.75" thickBot="1" x14ac:dyDescent="0.3">
      <c r="A45" s="123" t="s">
        <v>43</v>
      </c>
      <c r="B45" s="129">
        <v>9783</v>
      </c>
      <c r="C45" s="122">
        <v>10718</v>
      </c>
      <c r="D45" s="122">
        <v>9499</v>
      </c>
      <c r="E45" s="122">
        <v>9753</v>
      </c>
    </row>
    <row r="46" spans="1:7" ht="15.75" thickBot="1" x14ac:dyDescent="0.3">
      <c r="A46" s="123" t="s">
        <v>44</v>
      </c>
      <c r="B46" s="129"/>
      <c r="C46" s="122"/>
      <c r="D46" s="122"/>
      <c r="E46" s="122"/>
    </row>
    <row r="47" spans="1:7" ht="15.75" thickBot="1" x14ac:dyDescent="0.3">
      <c r="A47" s="121" t="s">
        <v>47</v>
      </c>
      <c r="B47" s="129"/>
      <c r="C47" s="122"/>
      <c r="D47" s="122"/>
      <c r="E47" s="122"/>
    </row>
    <row r="48" spans="1:7" ht="15.75" thickBot="1" x14ac:dyDescent="0.3">
      <c r="A48" s="123" t="s">
        <v>43</v>
      </c>
      <c r="B48" s="129"/>
      <c r="C48" s="122"/>
      <c r="D48" s="122"/>
      <c r="E48" s="122"/>
    </row>
    <row r="49" spans="1:12" ht="15.75" thickBot="1" x14ac:dyDescent="0.3">
      <c r="A49" s="123" t="s">
        <v>44</v>
      </c>
      <c r="B49" s="129"/>
      <c r="C49" s="122"/>
      <c r="D49" s="122"/>
      <c r="E49" s="122"/>
    </row>
    <row r="50" spans="1:12" ht="15.75" thickBot="1" x14ac:dyDescent="0.3">
      <c r="A50" s="121" t="s">
        <v>48</v>
      </c>
      <c r="B50" s="129"/>
      <c r="C50" s="122"/>
      <c r="D50" s="122"/>
      <c r="E50" s="122"/>
    </row>
    <row r="51" spans="1:12" ht="15.75" thickBot="1" x14ac:dyDescent="0.3">
      <c r="A51" s="123" t="s">
        <v>43</v>
      </c>
      <c r="B51" s="129"/>
      <c r="C51" s="122"/>
      <c r="D51" s="122"/>
      <c r="E51" s="122"/>
    </row>
    <row r="52" spans="1:12" ht="15.75" thickBot="1" x14ac:dyDescent="0.3">
      <c r="A52" s="123" t="s">
        <v>44</v>
      </c>
      <c r="B52" s="129"/>
      <c r="C52" s="122"/>
      <c r="D52" s="122"/>
      <c r="E52" s="122"/>
    </row>
    <row r="53" spans="1:12" ht="15.75" thickBot="1" x14ac:dyDescent="0.3">
      <c r="A53" s="121" t="s">
        <v>49</v>
      </c>
      <c r="B53" s="129"/>
      <c r="C53" s="122"/>
      <c r="D53" s="122"/>
      <c r="E53" s="122"/>
    </row>
    <row r="54" spans="1:12" ht="15.75" thickBot="1" x14ac:dyDescent="0.3">
      <c r="A54" s="123" t="s">
        <v>43</v>
      </c>
      <c r="B54" s="129"/>
      <c r="C54" s="122"/>
      <c r="D54" s="122"/>
      <c r="E54" s="122"/>
    </row>
    <row r="55" spans="1:12" ht="15.75" thickBot="1" x14ac:dyDescent="0.3">
      <c r="A55" s="123" t="s">
        <v>44</v>
      </c>
      <c r="B55" s="129"/>
      <c r="C55" s="122"/>
      <c r="D55" s="122"/>
      <c r="E55" s="122"/>
    </row>
    <row r="56" spans="1:12" ht="24.75" thickBot="1" x14ac:dyDescent="0.3">
      <c r="A56" s="121" t="s">
        <v>50</v>
      </c>
      <c r="B56" s="129">
        <v>0</v>
      </c>
      <c r="C56" s="122">
        <v>0</v>
      </c>
      <c r="D56" s="122">
        <f>C56*1.03*0.99</f>
        <v>0</v>
      </c>
      <c r="E56" s="122">
        <f>D56*1.03*0.99</f>
        <v>0</v>
      </c>
      <c r="H56" s="130"/>
    </row>
    <row r="57" spans="1:12" ht="15.75" thickBot="1" x14ac:dyDescent="0.3">
      <c r="A57" s="123" t="s">
        <v>43</v>
      </c>
      <c r="B57" s="129"/>
      <c r="C57" s="152"/>
      <c r="D57" s="152"/>
      <c r="E57" s="152"/>
      <c r="J57" s="153"/>
      <c r="K57" s="153"/>
      <c r="L57" s="153"/>
    </row>
    <row r="58" spans="1:12" ht="15.75" thickBot="1" x14ac:dyDescent="0.3">
      <c r="A58" s="123" t="s">
        <v>44</v>
      </c>
      <c r="B58" s="129"/>
      <c r="C58" s="154"/>
      <c r="D58" s="152"/>
      <c r="E58" s="152"/>
    </row>
    <row r="59" spans="1:12" ht="15.75" thickBot="1" x14ac:dyDescent="0.3">
      <c r="A59" s="131" t="s">
        <v>226</v>
      </c>
      <c r="B59" s="129">
        <f>B56+B53+B50+B47+B44+B41+B38</f>
        <v>44083</v>
      </c>
      <c r="C59" s="129">
        <f>C56+C53+C50+C47+C44+C41+C38</f>
        <v>45018</v>
      </c>
      <c r="D59" s="129">
        <f>D56+D53+D50+D47+D44+D41+D38</f>
        <v>43799</v>
      </c>
      <c r="E59" s="129">
        <f>E56+E53+E50+E47+E44+E41+E38</f>
        <v>44053</v>
      </c>
    </row>
    <row r="60" spans="1:12" ht="15.75" thickBot="1" x14ac:dyDescent="0.3">
      <c r="A60" s="132" t="s">
        <v>52</v>
      </c>
      <c r="B60" s="133">
        <f>IF(B59-B30=0,0,"Error")</f>
        <v>0</v>
      </c>
      <c r="C60" s="133">
        <f>IF(C59-C30=0,0,"Error")</f>
        <v>0</v>
      </c>
      <c r="D60" s="133">
        <f>IF(D59-D30=0,0,"Error")</f>
        <v>0</v>
      </c>
      <c r="E60" s="133">
        <f>IF(E59-E30=0,0,"Error")</f>
        <v>0</v>
      </c>
    </row>
    <row r="61" spans="1:12" ht="15.75" thickBot="1" x14ac:dyDescent="0.3">
      <c r="A61" s="155" t="s">
        <v>227</v>
      </c>
      <c r="B61" s="585" t="s">
        <v>228</v>
      </c>
      <c r="C61" s="586"/>
      <c r="D61" s="586"/>
      <c r="E61" s="587"/>
    </row>
    <row r="62" spans="1:12" ht="26.25" customHeight="1" thickBot="1" x14ac:dyDescent="0.3">
      <c r="A62" s="114" t="s">
        <v>30</v>
      </c>
      <c r="B62" s="582" t="s">
        <v>229</v>
      </c>
      <c r="C62" s="583"/>
      <c r="D62" s="583"/>
      <c r="E62" s="584"/>
    </row>
    <row r="63" spans="1:12" ht="15.75" thickBot="1" x14ac:dyDescent="0.3">
      <c r="A63" s="114" t="s">
        <v>32</v>
      </c>
      <c r="B63" s="597" t="s">
        <v>224</v>
      </c>
      <c r="C63" s="598"/>
      <c r="D63" s="598"/>
      <c r="E63" s="599"/>
    </row>
    <row r="64" spans="1:12" ht="12.75" customHeight="1" x14ac:dyDescent="0.25">
      <c r="A64" s="577"/>
      <c r="B64" s="116">
        <v>2019</v>
      </c>
      <c r="C64" s="116">
        <v>2020</v>
      </c>
      <c r="D64" s="116">
        <v>2021</v>
      </c>
      <c r="E64" s="116">
        <v>2022</v>
      </c>
    </row>
    <row r="65" spans="1:5" ht="15.75" thickBot="1" x14ac:dyDescent="0.3">
      <c r="A65" s="578"/>
      <c r="B65" s="117" t="s">
        <v>13</v>
      </c>
      <c r="C65" s="117" t="s">
        <v>14</v>
      </c>
      <c r="D65" s="117" t="s">
        <v>14</v>
      </c>
      <c r="E65" s="117" t="s">
        <v>14</v>
      </c>
    </row>
    <row r="66" spans="1:5" ht="15.75" thickBot="1" x14ac:dyDescent="0.3">
      <c r="A66" s="114" t="s">
        <v>34</v>
      </c>
      <c r="B66" s="119">
        <v>48</v>
      </c>
      <c r="C66" s="119">
        <v>48</v>
      </c>
      <c r="D66" s="119">
        <v>48</v>
      </c>
      <c r="E66" s="119">
        <v>48</v>
      </c>
    </row>
    <row r="67" spans="1:5" ht="15.75" thickBot="1" x14ac:dyDescent="0.3">
      <c r="A67" s="114" t="s">
        <v>35</v>
      </c>
      <c r="B67" s="118">
        <f>B96</f>
        <v>2395</v>
      </c>
      <c r="C67" s="118">
        <f>C96</f>
        <v>2624</v>
      </c>
      <c r="D67" s="118">
        <f>D96</f>
        <v>2325</v>
      </c>
      <c r="E67" s="118">
        <f>E96</f>
        <v>2388</v>
      </c>
    </row>
    <row r="68" spans="1:5" ht="15.75" thickBot="1" x14ac:dyDescent="0.3">
      <c r="A68" s="114" t="s">
        <v>36</v>
      </c>
      <c r="B68" s="118">
        <f>B67/B66</f>
        <v>49.895833333333336</v>
      </c>
      <c r="C68" s="118">
        <f>C67/C66</f>
        <v>54.666666666666664</v>
      </c>
      <c r="D68" s="118">
        <f>D67/D66</f>
        <v>48.4375</v>
      </c>
      <c r="E68" s="118">
        <f>E67/E66</f>
        <v>49.75</v>
      </c>
    </row>
    <row r="69" spans="1:5" ht="15.75" thickBot="1" x14ac:dyDescent="0.3">
      <c r="A69" s="114" t="s">
        <v>37</v>
      </c>
      <c r="B69" s="119"/>
      <c r="C69" s="120">
        <f t="shared" ref="C69:E71" si="1">C66/B66-1</f>
        <v>0</v>
      </c>
      <c r="D69" s="120">
        <f t="shared" si="1"/>
        <v>0</v>
      </c>
      <c r="E69" s="120">
        <f t="shared" si="1"/>
        <v>0</v>
      </c>
    </row>
    <row r="70" spans="1:5" ht="17.25" customHeight="1" thickBot="1" x14ac:dyDescent="0.3">
      <c r="A70" s="114" t="s">
        <v>39</v>
      </c>
      <c r="B70" s="119"/>
      <c r="C70" s="120">
        <f t="shared" si="1"/>
        <v>9.5615866388308879E-2</v>
      </c>
      <c r="D70" s="120">
        <f t="shared" si="1"/>
        <v>-0.11394817073170727</v>
      </c>
      <c r="E70" s="120">
        <f t="shared" si="1"/>
        <v>2.709677419354839E-2</v>
      </c>
    </row>
    <row r="71" spans="1:5" ht="23.25" thickBot="1" x14ac:dyDescent="0.3">
      <c r="A71" s="114" t="s">
        <v>40</v>
      </c>
      <c r="B71" s="119"/>
      <c r="C71" s="120">
        <f t="shared" si="1"/>
        <v>9.5615866388308879E-2</v>
      </c>
      <c r="D71" s="120">
        <f t="shared" si="1"/>
        <v>-0.11394817073170727</v>
      </c>
      <c r="E71" s="120">
        <f t="shared" si="1"/>
        <v>2.709677419354839E-2</v>
      </c>
    </row>
    <row r="72" spans="1:5" ht="12.75" customHeight="1" thickBot="1" x14ac:dyDescent="0.3">
      <c r="A72" s="562" t="s">
        <v>230</v>
      </c>
      <c r="B72" s="563"/>
      <c r="C72" s="563"/>
      <c r="D72" s="563"/>
      <c r="E72" s="564"/>
    </row>
    <row r="73" spans="1:5" ht="9" customHeight="1" x14ac:dyDescent="0.25">
      <c r="A73" s="577"/>
      <c r="B73" s="116">
        <v>2019</v>
      </c>
      <c r="C73" s="116">
        <v>2020</v>
      </c>
      <c r="D73" s="116">
        <v>2021</v>
      </c>
      <c r="E73" s="116">
        <v>2022</v>
      </c>
    </row>
    <row r="74" spans="1:5" ht="15.75" thickBot="1" x14ac:dyDescent="0.3">
      <c r="A74" s="578"/>
      <c r="B74" s="117" t="s">
        <v>13</v>
      </c>
      <c r="C74" s="117" t="s">
        <v>14</v>
      </c>
      <c r="D74" s="117" t="s">
        <v>14</v>
      </c>
      <c r="E74" s="117" t="s">
        <v>14</v>
      </c>
    </row>
    <row r="75" spans="1:5" ht="15.75" thickBot="1" x14ac:dyDescent="0.3">
      <c r="A75" s="121" t="s">
        <v>42</v>
      </c>
      <c r="B75" s="122">
        <f>B76</f>
        <v>0</v>
      </c>
      <c r="C75" s="122">
        <f>C76</f>
        <v>0</v>
      </c>
      <c r="D75" s="122">
        <f>D76</f>
        <v>0</v>
      </c>
      <c r="E75" s="122">
        <f>E76</f>
        <v>0</v>
      </c>
    </row>
    <row r="76" spans="1:5" ht="15.75" thickBot="1" x14ac:dyDescent="0.3">
      <c r="A76" s="123" t="s">
        <v>43</v>
      </c>
      <c r="B76" s="129">
        <v>0</v>
      </c>
      <c r="C76" s="129">
        <v>0</v>
      </c>
      <c r="D76" s="129">
        <v>0</v>
      </c>
      <c r="E76" s="129">
        <v>0</v>
      </c>
    </row>
    <row r="77" spans="1:5" ht="15.75" thickBot="1" x14ac:dyDescent="0.3">
      <c r="A77" s="123" t="s">
        <v>44</v>
      </c>
      <c r="B77" s="129"/>
      <c r="C77" s="151"/>
      <c r="D77" s="151"/>
      <c r="E77" s="151"/>
    </row>
    <row r="78" spans="1:5" ht="24.75" thickBot="1" x14ac:dyDescent="0.3">
      <c r="A78" s="121" t="s">
        <v>45</v>
      </c>
      <c r="B78" s="122">
        <v>0</v>
      </c>
      <c r="C78" s="122">
        <v>0</v>
      </c>
      <c r="D78" s="122">
        <v>0</v>
      </c>
      <c r="E78" s="122">
        <v>0</v>
      </c>
    </row>
    <row r="79" spans="1:5" ht="15.75" thickBot="1" x14ac:dyDescent="0.3">
      <c r="A79" s="123" t="s">
        <v>43</v>
      </c>
      <c r="B79" s="122">
        <v>0</v>
      </c>
      <c r="C79" s="122">
        <v>0</v>
      </c>
      <c r="D79" s="122">
        <v>0</v>
      </c>
      <c r="E79" s="122">
        <v>0</v>
      </c>
    </row>
    <row r="80" spans="1:5" ht="15.75" customHeight="1" thickBot="1" x14ac:dyDescent="0.3">
      <c r="A80" s="123" t="s">
        <v>44</v>
      </c>
      <c r="B80" s="129"/>
      <c r="C80" s="122"/>
      <c r="D80" s="122"/>
      <c r="E80" s="122"/>
    </row>
    <row r="81" spans="1:5" ht="12.75" customHeight="1" thickBot="1" x14ac:dyDescent="0.3">
      <c r="A81" s="121" t="s">
        <v>46</v>
      </c>
      <c r="B81" s="129">
        <f>B82</f>
        <v>2395</v>
      </c>
      <c r="C81" s="129">
        <f>C82</f>
        <v>2624</v>
      </c>
      <c r="D81" s="129">
        <f>D82</f>
        <v>2325</v>
      </c>
      <c r="E81" s="129">
        <f>E82</f>
        <v>2388</v>
      </c>
    </row>
    <row r="82" spans="1:5" ht="9" customHeight="1" thickBot="1" x14ac:dyDescent="0.3">
      <c r="A82" s="123" t="s">
        <v>43</v>
      </c>
      <c r="B82" s="122">
        <v>2395</v>
      </c>
      <c r="C82" s="122">
        <v>2624</v>
      </c>
      <c r="D82" s="122">
        <v>2325</v>
      </c>
      <c r="E82" s="122">
        <v>2388</v>
      </c>
    </row>
    <row r="83" spans="1:5" ht="15.75" thickBot="1" x14ac:dyDescent="0.3">
      <c r="A83" s="123" t="s">
        <v>44</v>
      </c>
      <c r="B83" s="129"/>
      <c r="C83" s="122"/>
      <c r="D83" s="122"/>
      <c r="E83" s="122"/>
    </row>
    <row r="84" spans="1:5" ht="15.75" thickBot="1" x14ac:dyDescent="0.3">
      <c r="A84" s="121" t="s">
        <v>47</v>
      </c>
      <c r="B84" s="129"/>
      <c r="C84" s="122"/>
      <c r="D84" s="122"/>
      <c r="E84" s="122"/>
    </row>
    <row r="85" spans="1:5" ht="15.75" thickBot="1" x14ac:dyDescent="0.3">
      <c r="A85" s="123" t="s">
        <v>43</v>
      </c>
      <c r="B85" s="129"/>
      <c r="C85" s="122"/>
      <c r="D85" s="122"/>
      <c r="E85" s="122"/>
    </row>
    <row r="86" spans="1:5" ht="15" customHeight="1" thickBot="1" x14ac:dyDescent="0.3">
      <c r="A86" s="123" t="s">
        <v>44</v>
      </c>
      <c r="B86" s="129"/>
      <c r="C86" s="122"/>
      <c r="D86" s="122"/>
      <c r="E86" s="122"/>
    </row>
    <row r="87" spans="1:5" ht="15.75" thickBot="1" x14ac:dyDescent="0.3">
      <c r="A87" s="121" t="s">
        <v>48</v>
      </c>
      <c r="B87" s="129"/>
      <c r="C87" s="122"/>
      <c r="D87" s="122"/>
      <c r="E87" s="122"/>
    </row>
    <row r="88" spans="1:5" ht="15.75" thickBot="1" x14ac:dyDescent="0.3">
      <c r="A88" s="123" t="s">
        <v>43</v>
      </c>
      <c r="B88" s="129"/>
      <c r="C88" s="122"/>
      <c r="D88" s="122"/>
      <c r="E88" s="122"/>
    </row>
    <row r="89" spans="1:5" ht="15.75" thickBot="1" x14ac:dyDescent="0.3">
      <c r="A89" s="123" t="s">
        <v>44</v>
      </c>
      <c r="B89" s="129"/>
      <c r="C89" s="122"/>
      <c r="D89" s="122"/>
      <c r="E89" s="122"/>
    </row>
    <row r="90" spans="1:5" ht="15.75" thickBot="1" x14ac:dyDescent="0.3">
      <c r="A90" s="121" t="s">
        <v>49</v>
      </c>
      <c r="B90" s="129"/>
      <c r="C90" s="122"/>
      <c r="D90" s="122"/>
      <c r="E90" s="122"/>
    </row>
    <row r="91" spans="1:5" ht="17.25" customHeight="1" thickBot="1" x14ac:dyDescent="0.3">
      <c r="A91" s="123" t="s">
        <v>43</v>
      </c>
      <c r="B91" s="129"/>
      <c r="C91" s="122"/>
      <c r="D91" s="122"/>
      <c r="E91" s="122"/>
    </row>
    <row r="92" spans="1:5" ht="15.75" thickBot="1" x14ac:dyDescent="0.3">
      <c r="A92" s="123" t="s">
        <v>44</v>
      </c>
      <c r="B92" s="129"/>
      <c r="C92" s="122"/>
      <c r="D92" s="122"/>
      <c r="E92" s="122"/>
    </row>
    <row r="93" spans="1:5" ht="12.75" customHeight="1" thickBot="1" x14ac:dyDescent="0.3">
      <c r="A93" s="121" t="s">
        <v>50</v>
      </c>
      <c r="B93" s="129"/>
      <c r="C93" s="122"/>
      <c r="D93" s="122"/>
      <c r="E93" s="122"/>
    </row>
    <row r="94" spans="1:5" ht="9" customHeight="1" thickBot="1" x14ac:dyDescent="0.3">
      <c r="A94" s="123" t="s">
        <v>43</v>
      </c>
      <c r="B94" s="129"/>
      <c r="C94" s="122"/>
      <c r="D94" s="122"/>
      <c r="E94" s="122"/>
    </row>
    <row r="95" spans="1:5" ht="15.75" thickBot="1" x14ac:dyDescent="0.3">
      <c r="A95" s="123" t="s">
        <v>44</v>
      </c>
      <c r="B95" s="129"/>
      <c r="C95" s="122"/>
      <c r="D95" s="122"/>
      <c r="E95" s="122"/>
    </row>
    <row r="96" spans="1:5" ht="15.75" thickBot="1" x14ac:dyDescent="0.3">
      <c r="A96" s="156" t="s">
        <v>231</v>
      </c>
      <c r="B96" s="129">
        <f>B93+B90+B87+B84+B81+B78+B75</f>
        <v>2395</v>
      </c>
      <c r="C96" s="129">
        <f>C93+C90+C87+C84+C81+C78+C75</f>
        <v>2624</v>
      </c>
      <c r="D96" s="129">
        <f>D93+D90+D87+D84+D81+D78+D75</f>
        <v>2325</v>
      </c>
      <c r="E96" s="129">
        <f>E93+E90+E87+E84+E81+E78+E75</f>
        <v>2388</v>
      </c>
    </row>
    <row r="97" spans="1:5" ht="15.75" thickBot="1" x14ac:dyDescent="0.3">
      <c r="A97" s="132" t="s">
        <v>52</v>
      </c>
      <c r="B97" s="133">
        <f>IF(B96-B67=0,0,"Error")</f>
        <v>0</v>
      </c>
      <c r="C97" s="133">
        <f>IF(C96-C67=0,0,"Error")</f>
        <v>0</v>
      </c>
      <c r="D97" s="133">
        <f>IF(D96-D67=0,0,"Error")</f>
        <v>0</v>
      </c>
      <c r="E97" s="133">
        <f>IF(E96-E67=0,0,"Error")</f>
        <v>0</v>
      </c>
    </row>
    <row r="98" spans="1:5" ht="15.75" thickBot="1" x14ac:dyDescent="0.3">
      <c r="A98" s="155" t="s">
        <v>233</v>
      </c>
      <c r="B98" s="585" t="s">
        <v>234</v>
      </c>
      <c r="C98" s="586"/>
      <c r="D98" s="586"/>
      <c r="E98" s="587"/>
    </row>
    <row r="99" spans="1:5" ht="15.75" thickBot="1" x14ac:dyDescent="0.3">
      <c r="A99" s="114" t="s">
        <v>30</v>
      </c>
      <c r="B99" s="582" t="s">
        <v>235</v>
      </c>
      <c r="C99" s="583"/>
      <c r="D99" s="583"/>
      <c r="E99" s="584"/>
    </row>
    <row r="100" spans="1:5" ht="15.75" thickBot="1" x14ac:dyDescent="0.3">
      <c r="A100" s="114" t="s">
        <v>32</v>
      </c>
      <c r="B100" s="612" t="s">
        <v>236</v>
      </c>
      <c r="C100" s="613"/>
      <c r="D100" s="613"/>
      <c r="E100" s="614"/>
    </row>
    <row r="101" spans="1:5" ht="15.75" customHeight="1" x14ac:dyDescent="0.25">
      <c r="A101" s="577"/>
      <c r="B101" s="116">
        <v>2019</v>
      </c>
      <c r="C101" s="116">
        <v>2020</v>
      </c>
      <c r="D101" s="116">
        <v>2021</v>
      </c>
      <c r="E101" s="116">
        <v>2022</v>
      </c>
    </row>
    <row r="102" spans="1:5" ht="12.75" customHeight="1" thickBot="1" x14ac:dyDescent="0.3">
      <c r="A102" s="578"/>
      <c r="B102" s="117" t="s">
        <v>13</v>
      </c>
      <c r="C102" s="117" t="s">
        <v>14</v>
      </c>
      <c r="D102" s="117" t="s">
        <v>14</v>
      </c>
      <c r="E102" s="117" t="s">
        <v>14</v>
      </c>
    </row>
    <row r="103" spans="1:5" ht="9" customHeight="1" thickBot="1" x14ac:dyDescent="0.3">
      <c r="A103" s="114" t="s">
        <v>34</v>
      </c>
      <c r="B103" s="19">
        <v>15</v>
      </c>
      <c r="C103" s="19">
        <v>15</v>
      </c>
      <c r="D103" s="19">
        <v>14</v>
      </c>
      <c r="E103" s="19">
        <v>14</v>
      </c>
    </row>
    <row r="104" spans="1:5" ht="15.75" thickBot="1" x14ac:dyDescent="0.3">
      <c r="A104" s="114" t="s">
        <v>35</v>
      </c>
      <c r="B104" s="118">
        <f>B133</f>
        <v>5358</v>
      </c>
      <c r="C104" s="118">
        <f>C133</f>
        <v>5870</v>
      </c>
      <c r="D104" s="118">
        <f>D133</f>
        <v>5202</v>
      </c>
      <c r="E104" s="118">
        <f>E133</f>
        <v>5341</v>
      </c>
    </row>
    <row r="105" spans="1:5" ht="15.75" thickBot="1" x14ac:dyDescent="0.3">
      <c r="A105" s="114" t="s">
        <v>36</v>
      </c>
      <c r="B105" s="118">
        <f>B104/B103</f>
        <v>357.2</v>
      </c>
      <c r="C105" s="118">
        <f>C104/C103</f>
        <v>391.33333333333331</v>
      </c>
      <c r="D105" s="118">
        <f>D104/D103</f>
        <v>371.57142857142856</v>
      </c>
      <c r="E105" s="118">
        <f>E104/E103</f>
        <v>381.5</v>
      </c>
    </row>
    <row r="106" spans="1:5" ht="15.75" thickBot="1" x14ac:dyDescent="0.3">
      <c r="A106" s="114" t="s">
        <v>37</v>
      </c>
      <c r="B106" s="119"/>
      <c r="C106" s="120">
        <f t="shared" ref="C106:E108" si="2">C103/B103-1</f>
        <v>0</v>
      </c>
      <c r="D106" s="120">
        <f t="shared" si="2"/>
        <v>-6.6666666666666652E-2</v>
      </c>
      <c r="E106" s="120">
        <f t="shared" si="2"/>
        <v>0</v>
      </c>
    </row>
    <row r="107" spans="1:5" ht="15" customHeight="1" thickBot="1" x14ac:dyDescent="0.3">
      <c r="A107" s="114" t="s">
        <v>39</v>
      </c>
      <c r="B107" s="119"/>
      <c r="C107" s="120">
        <f t="shared" si="2"/>
        <v>9.5558044046285984E-2</v>
      </c>
      <c r="D107" s="120">
        <f t="shared" si="2"/>
        <v>-0.11379897785349236</v>
      </c>
      <c r="E107" s="120">
        <f t="shared" si="2"/>
        <v>2.6720492118416095E-2</v>
      </c>
    </row>
    <row r="108" spans="1:5" ht="23.25" thickBot="1" x14ac:dyDescent="0.3">
      <c r="A108" s="114" t="s">
        <v>40</v>
      </c>
      <c r="B108" s="119"/>
      <c r="C108" s="120">
        <f t="shared" si="2"/>
        <v>9.5558044046285984E-2</v>
      </c>
      <c r="D108" s="120">
        <f t="shared" si="2"/>
        <v>-5.0498904843027548E-2</v>
      </c>
      <c r="E108" s="120">
        <f t="shared" si="2"/>
        <v>2.6720492118416095E-2</v>
      </c>
    </row>
    <row r="109" spans="1:5" ht="15.75" thickBot="1" x14ac:dyDescent="0.3">
      <c r="A109" s="562" t="s">
        <v>237</v>
      </c>
      <c r="B109" s="563"/>
      <c r="C109" s="563"/>
      <c r="D109" s="563"/>
      <c r="E109" s="564"/>
    </row>
    <row r="110" spans="1:5" x14ac:dyDescent="0.25">
      <c r="A110" s="577"/>
      <c r="B110" s="116">
        <v>2019</v>
      </c>
      <c r="C110" s="116">
        <v>2020</v>
      </c>
      <c r="D110" s="116">
        <v>2021</v>
      </c>
      <c r="E110" s="116">
        <v>2022</v>
      </c>
    </row>
    <row r="111" spans="1:5" ht="15.75" thickBot="1" x14ac:dyDescent="0.3">
      <c r="A111" s="578"/>
      <c r="B111" s="117" t="s">
        <v>13</v>
      </c>
      <c r="C111" s="117" t="s">
        <v>14</v>
      </c>
      <c r="D111" s="117" t="s">
        <v>14</v>
      </c>
      <c r="E111" s="117" t="s">
        <v>14</v>
      </c>
    </row>
    <row r="112" spans="1:5" ht="17.25" customHeight="1" thickBot="1" x14ac:dyDescent="0.3">
      <c r="A112" s="121" t="s">
        <v>42</v>
      </c>
      <c r="B112" s="122">
        <v>0</v>
      </c>
      <c r="C112" s="122">
        <v>0</v>
      </c>
      <c r="D112" s="122">
        <v>0</v>
      </c>
      <c r="E112" s="122">
        <v>0</v>
      </c>
    </row>
    <row r="113" spans="1:5" ht="15.75" thickBot="1" x14ac:dyDescent="0.3">
      <c r="A113" s="123" t="s">
        <v>43</v>
      </c>
      <c r="B113" s="122">
        <v>0</v>
      </c>
      <c r="C113" s="122">
        <v>0</v>
      </c>
      <c r="D113" s="122">
        <v>0</v>
      </c>
      <c r="E113" s="122">
        <v>0</v>
      </c>
    </row>
    <row r="114" spans="1:5" ht="12.75" customHeight="1" thickBot="1" x14ac:dyDescent="0.3">
      <c r="A114" s="123" t="s">
        <v>44</v>
      </c>
      <c r="B114" s="129"/>
      <c r="C114" s="151"/>
      <c r="D114" s="151"/>
      <c r="E114" s="151"/>
    </row>
    <row r="115" spans="1:5" ht="9" customHeight="1" thickBot="1" x14ac:dyDescent="0.3">
      <c r="A115" s="121" t="s">
        <v>45</v>
      </c>
      <c r="B115" s="122">
        <v>0</v>
      </c>
      <c r="C115" s="122">
        <v>0</v>
      </c>
      <c r="D115" s="122">
        <v>0</v>
      </c>
      <c r="E115" s="122">
        <v>0</v>
      </c>
    </row>
    <row r="116" spans="1:5" ht="15.75" thickBot="1" x14ac:dyDescent="0.3">
      <c r="A116" s="123" t="s">
        <v>43</v>
      </c>
      <c r="B116" s="122">
        <v>0</v>
      </c>
      <c r="C116" s="122">
        <v>0</v>
      </c>
      <c r="D116" s="122">
        <v>0</v>
      </c>
      <c r="E116" s="122">
        <v>0</v>
      </c>
    </row>
    <row r="117" spans="1:5" ht="15.75" thickBot="1" x14ac:dyDescent="0.3">
      <c r="A117" s="123" t="s">
        <v>44</v>
      </c>
      <c r="B117" s="129"/>
      <c r="C117" s="122"/>
      <c r="D117" s="122"/>
      <c r="E117" s="122"/>
    </row>
    <row r="118" spans="1:5" ht="15.75" thickBot="1" x14ac:dyDescent="0.3">
      <c r="A118" s="121" t="s">
        <v>46</v>
      </c>
      <c r="B118" s="29">
        <f>B119</f>
        <v>5358</v>
      </c>
      <c r="C118" s="29">
        <f>C119</f>
        <v>5870</v>
      </c>
      <c r="D118" s="29">
        <f>D119</f>
        <v>5202</v>
      </c>
      <c r="E118" s="29">
        <f>E119</f>
        <v>5341</v>
      </c>
    </row>
    <row r="119" spans="1:5" ht="15.75" thickBot="1" x14ac:dyDescent="0.3">
      <c r="A119" s="123" t="s">
        <v>43</v>
      </c>
      <c r="B119" s="29">
        <v>5358</v>
      </c>
      <c r="C119" s="31">
        <v>5870</v>
      </c>
      <c r="D119" s="31">
        <v>5202</v>
      </c>
      <c r="E119" s="31">
        <v>5341</v>
      </c>
    </row>
    <row r="120" spans="1:5" ht="15.75" thickBot="1" x14ac:dyDescent="0.3">
      <c r="A120" s="123" t="s">
        <v>44</v>
      </c>
      <c r="B120" s="129"/>
      <c r="C120" s="122"/>
      <c r="D120" s="122"/>
      <c r="E120" s="122"/>
    </row>
    <row r="121" spans="1:5" ht="15.75" thickBot="1" x14ac:dyDescent="0.3">
      <c r="A121" s="121" t="s">
        <v>47</v>
      </c>
      <c r="B121" s="129"/>
      <c r="C121" s="122"/>
      <c r="D121" s="122"/>
      <c r="E121" s="122"/>
    </row>
    <row r="122" spans="1:5" ht="15.75" customHeight="1" thickBot="1" x14ac:dyDescent="0.3">
      <c r="A122" s="123" t="s">
        <v>43</v>
      </c>
      <c r="B122" s="129"/>
      <c r="C122" s="122"/>
      <c r="D122" s="122"/>
      <c r="E122" s="122"/>
    </row>
    <row r="123" spans="1:5" ht="12.75" customHeight="1" thickBot="1" x14ac:dyDescent="0.3">
      <c r="A123" s="123" t="s">
        <v>44</v>
      </c>
      <c r="B123" s="129"/>
      <c r="C123" s="122"/>
      <c r="D123" s="122"/>
      <c r="E123" s="122"/>
    </row>
    <row r="124" spans="1:5" ht="9" customHeight="1" thickBot="1" x14ac:dyDescent="0.3">
      <c r="A124" s="121" t="s">
        <v>48</v>
      </c>
      <c r="B124" s="129"/>
      <c r="C124" s="122"/>
      <c r="D124" s="122"/>
      <c r="E124" s="122"/>
    </row>
    <row r="125" spans="1:5" ht="15.75" thickBot="1" x14ac:dyDescent="0.3">
      <c r="A125" s="123" t="s">
        <v>43</v>
      </c>
      <c r="B125" s="129"/>
      <c r="C125" s="122"/>
      <c r="D125" s="122"/>
      <c r="E125" s="122"/>
    </row>
    <row r="126" spans="1:5" ht="15.75" thickBot="1" x14ac:dyDescent="0.3">
      <c r="A126" s="123" t="s">
        <v>44</v>
      </c>
      <c r="B126" s="129"/>
      <c r="C126" s="122"/>
      <c r="D126" s="122"/>
      <c r="E126" s="122"/>
    </row>
    <row r="127" spans="1:5" ht="15.75" thickBot="1" x14ac:dyDescent="0.3">
      <c r="A127" s="121" t="s">
        <v>49</v>
      </c>
      <c r="B127" s="129">
        <v>0</v>
      </c>
      <c r="C127" s="122">
        <v>0</v>
      </c>
      <c r="D127" s="122">
        <v>0</v>
      </c>
      <c r="E127" s="122">
        <v>0</v>
      </c>
    </row>
    <row r="128" spans="1:5" ht="15" customHeight="1" thickBot="1" x14ac:dyDescent="0.3">
      <c r="A128" s="123" t="s">
        <v>43</v>
      </c>
      <c r="B128" s="129"/>
      <c r="C128" s="122"/>
      <c r="D128" s="122"/>
      <c r="E128" s="122"/>
    </row>
    <row r="129" spans="1:5" ht="15.75" thickBot="1" x14ac:dyDescent="0.3">
      <c r="A129" s="123" t="s">
        <v>44</v>
      </c>
      <c r="B129" s="129"/>
      <c r="C129" s="122"/>
      <c r="D129" s="122"/>
      <c r="E129" s="122"/>
    </row>
    <row r="130" spans="1:5" ht="24.75" thickBot="1" x14ac:dyDescent="0.3">
      <c r="A130" s="121" t="s">
        <v>50</v>
      </c>
      <c r="B130" s="129"/>
      <c r="C130" s="122"/>
      <c r="D130" s="122"/>
      <c r="E130" s="122"/>
    </row>
    <row r="131" spans="1:5" ht="15.75" customHeight="1" thickBot="1" x14ac:dyDescent="0.3">
      <c r="A131" s="123" t="s">
        <v>43</v>
      </c>
      <c r="B131" s="129"/>
      <c r="C131" s="122"/>
      <c r="D131" s="122"/>
      <c r="E131" s="122"/>
    </row>
    <row r="132" spans="1:5" ht="23.25" customHeight="1" thickBot="1" x14ac:dyDescent="0.3">
      <c r="A132" s="123" t="s">
        <v>44</v>
      </c>
      <c r="B132" s="129"/>
      <c r="C132" s="122"/>
      <c r="D132" s="122"/>
      <c r="E132" s="122"/>
    </row>
    <row r="133" spans="1:5" ht="15.75" thickBot="1" x14ac:dyDescent="0.3">
      <c r="A133" s="156" t="s">
        <v>238</v>
      </c>
      <c r="B133" s="129">
        <f>B130+B127+B124+B121+B118+B115+B112</f>
        <v>5358</v>
      </c>
      <c r="C133" s="129">
        <f>C130+C127+C124+C121+C118+C115+C112</f>
        <v>5870</v>
      </c>
      <c r="D133" s="129">
        <f>D130+D127+D124+D121+D118+D115+D112</f>
        <v>5202</v>
      </c>
      <c r="E133" s="129">
        <f>E130+E127+E124+E121+E118+E115+E112</f>
        <v>5341</v>
      </c>
    </row>
    <row r="134" spans="1:5" ht="15.75" hidden="1" customHeight="1" thickBot="1" x14ac:dyDescent="0.3">
      <c r="A134" s="132" t="s">
        <v>52</v>
      </c>
      <c r="B134" s="133">
        <f>IF(B133-B104=0,0,"Error")</f>
        <v>0</v>
      </c>
      <c r="C134" s="133">
        <f>IF(C133-C104=0,0,"Error")</f>
        <v>0</v>
      </c>
      <c r="D134" s="133">
        <f>IF(D133-D104=0,0,"Error")</f>
        <v>0</v>
      </c>
      <c r="E134" s="133">
        <f>IF(E133-E104=0,0,"Error")</f>
        <v>0</v>
      </c>
    </row>
    <row r="135" spans="1:5" ht="23.25" hidden="1" customHeight="1" thickBot="1" x14ac:dyDescent="0.3">
      <c r="A135" s="155" t="s">
        <v>239</v>
      </c>
      <c r="B135" s="562" t="s">
        <v>240</v>
      </c>
      <c r="C135" s="563"/>
      <c r="D135" s="563"/>
      <c r="E135" s="564"/>
    </row>
    <row r="136" spans="1:5" ht="21" customHeight="1" thickBot="1" x14ac:dyDescent="0.3">
      <c r="A136" s="114" t="s">
        <v>30</v>
      </c>
      <c r="B136" s="582" t="s">
        <v>241</v>
      </c>
      <c r="C136" s="583"/>
      <c r="D136" s="583"/>
      <c r="E136" s="584"/>
    </row>
    <row r="137" spans="1:5" ht="15.75" thickBot="1" x14ac:dyDescent="0.3">
      <c r="A137" s="114" t="s">
        <v>32</v>
      </c>
      <c r="B137" s="612" t="s">
        <v>236</v>
      </c>
      <c r="C137" s="613"/>
      <c r="D137" s="613"/>
      <c r="E137" s="614"/>
    </row>
    <row r="138" spans="1:5" x14ac:dyDescent="0.25">
      <c r="A138" s="577"/>
      <c r="B138" s="116">
        <v>2019</v>
      </c>
      <c r="C138" s="116">
        <v>2020</v>
      </c>
      <c r="D138" s="116">
        <v>2021</v>
      </c>
      <c r="E138" s="116">
        <v>2022</v>
      </c>
    </row>
    <row r="139" spans="1:5" ht="15.75" customHeight="1" thickBot="1" x14ac:dyDescent="0.3">
      <c r="A139" s="578"/>
      <c r="B139" s="117" t="s">
        <v>13</v>
      </c>
      <c r="C139" s="117" t="s">
        <v>14</v>
      </c>
      <c r="D139" s="117" t="s">
        <v>14</v>
      </c>
      <c r="E139" s="117" t="s">
        <v>14</v>
      </c>
    </row>
    <row r="140" spans="1:5" ht="15.75" thickBot="1" x14ac:dyDescent="0.3">
      <c r="A140" s="114" t="s">
        <v>34</v>
      </c>
      <c r="B140" s="19">
        <f>B103+B66+B29</f>
        <v>293</v>
      </c>
      <c r="C140" s="19">
        <f t="shared" ref="C140:E140" si="3">C103+C66+C29</f>
        <v>293</v>
      </c>
      <c r="D140" s="19">
        <f t="shared" si="3"/>
        <v>292</v>
      </c>
      <c r="E140" s="19">
        <f t="shared" si="3"/>
        <v>292</v>
      </c>
    </row>
    <row r="141" spans="1:5" ht="15.75" thickBot="1" x14ac:dyDescent="0.3">
      <c r="A141" s="114" t="s">
        <v>35</v>
      </c>
      <c r="B141" s="118">
        <f>B170</f>
        <v>1724</v>
      </c>
      <c r="C141" s="118">
        <f>C170</f>
        <v>1888</v>
      </c>
      <c r="D141" s="118">
        <f>D170</f>
        <v>1674</v>
      </c>
      <c r="E141" s="118">
        <f>E170</f>
        <v>1718</v>
      </c>
    </row>
    <row r="142" spans="1:5" ht="12.75" customHeight="1" thickBot="1" x14ac:dyDescent="0.3">
      <c r="A142" s="114" t="s">
        <v>36</v>
      </c>
      <c r="B142" s="118">
        <f>B141/B140</f>
        <v>5.8839590443686003</v>
      </c>
      <c r="C142" s="118">
        <f>C141/C140</f>
        <v>6.4436860068259385</v>
      </c>
      <c r="D142" s="118">
        <f>D141/D140</f>
        <v>5.7328767123287667</v>
      </c>
      <c r="E142" s="118">
        <f>E141/E140</f>
        <v>5.8835616438356162</v>
      </c>
    </row>
    <row r="143" spans="1:5" ht="9" customHeight="1" thickBot="1" x14ac:dyDescent="0.3">
      <c r="A143" s="114" t="s">
        <v>37</v>
      </c>
      <c r="B143" s="119"/>
      <c r="C143" s="120">
        <f t="shared" ref="C143:E145" si="4">C140/B140-1</f>
        <v>0</v>
      </c>
      <c r="D143" s="120">
        <f t="shared" si="4"/>
        <v>-3.4129692832765013E-3</v>
      </c>
      <c r="E143" s="120">
        <f t="shared" si="4"/>
        <v>0</v>
      </c>
    </row>
    <row r="144" spans="1:5" ht="15.75" thickBot="1" x14ac:dyDescent="0.3">
      <c r="A144" s="114" t="s">
        <v>39</v>
      </c>
      <c r="B144" s="119"/>
      <c r="C144" s="120">
        <f t="shared" si="4"/>
        <v>9.5127610208816771E-2</v>
      </c>
      <c r="D144" s="120">
        <f t="shared" si="4"/>
        <v>-0.11334745762711862</v>
      </c>
      <c r="E144" s="120">
        <f t="shared" si="4"/>
        <v>2.6284348864993978E-2</v>
      </c>
    </row>
    <row r="145" spans="1:5" ht="23.25" thickBot="1" x14ac:dyDescent="0.3">
      <c r="A145" s="114" t="s">
        <v>40</v>
      </c>
      <c r="B145" s="119"/>
      <c r="C145" s="120">
        <f t="shared" si="4"/>
        <v>9.5127610208816771E-2</v>
      </c>
      <c r="D145" s="120">
        <f t="shared" si="4"/>
        <v>-0.11031097631762254</v>
      </c>
      <c r="E145" s="120">
        <f t="shared" si="4"/>
        <v>2.6284348864993978E-2</v>
      </c>
    </row>
    <row r="146" spans="1:5" ht="15.75" thickBot="1" x14ac:dyDescent="0.3">
      <c r="A146" s="562" t="s">
        <v>242</v>
      </c>
      <c r="B146" s="563"/>
      <c r="C146" s="563"/>
      <c r="D146" s="563"/>
      <c r="E146" s="564"/>
    </row>
    <row r="147" spans="1:5" x14ac:dyDescent="0.25">
      <c r="A147" s="577"/>
      <c r="B147" s="116">
        <v>2019</v>
      </c>
      <c r="C147" s="116">
        <v>2020</v>
      </c>
      <c r="D147" s="116">
        <v>2021</v>
      </c>
      <c r="E147" s="116">
        <v>2022</v>
      </c>
    </row>
    <row r="148" spans="1:5" ht="15.75" thickBot="1" x14ac:dyDescent="0.3">
      <c r="A148" s="578"/>
      <c r="B148" s="117" t="s">
        <v>13</v>
      </c>
      <c r="C148" s="117" t="s">
        <v>14</v>
      </c>
      <c r="D148" s="117" t="s">
        <v>14</v>
      </c>
      <c r="E148" s="117" t="s">
        <v>14</v>
      </c>
    </row>
    <row r="149" spans="1:5" ht="24.75" customHeight="1" thickBot="1" x14ac:dyDescent="0.3">
      <c r="A149" s="121" t="s">
        <v>42</v>
      </c>
      <c r="B149" s="122">
        <v>0</v>
      </c>
      <c r="C149" s="122">
        <v>0</v>
      </c>
      <c r="D149" s="122">
        <v>0</v>
      </c>
      <c r="E149" s="122">
        <v>0</v>
      </c>
    </row>
    <row r="150" spans="1:5" ht="12.75" customHeight="1" thickBot="1" x14ac:dyDescent="0.3">
      <c r="A150" s="123" t="s">
        <v>43</v>
      </c>
      <c r="B150" s="122">
        <v>0</v>
      </c>
      <c r="C150" s="122">
        <v>0</v>
      </c>
      <c r="D150" s="122">
        <v>0</v>
      </c>
      <c r="E150" s="122">
        <v>0</v>
      </c>
    </row>
    <row r="151" spans="1:5" ht="9" customHeight="1" thickBot="1" x14ac:dyDescent="0.3">
      <c r="A151" s="123" t="s">
        <v>44</v>
      </c>
      <c r="B151" s="129"/>
      <c r="C151" s="151"/>
      <c r="D151" s="151"/>
      <c r="E151" s="151"/>
    </row>
    <row r="152" spans="1:5" ht="24.75" customHeight="1" thickBot="1" x14ac:dyDescent="0.3">
      <c r="A152" s="121" t="s">
        <v>45</v>
      </c>
      <c r="B152" s="122">
        <v>0</v>
      </c>
      <c r="C152" s="122">
        <v>0</v>
      </c>
      <c r="D152" s="122">
        <v>0</v>
      </c>
      <c r="E152" s="122">
        <v>0</v>
      </c>
    </row>
    <row r="153" spans="1:5" ht="38.25" customHeight="1" thickBot="1" x14ac:dyDescent="0.3">
      <c r="A153" s="123" t="s">
        <v>43</v>
      </c>
      <c r="B153" s="122">
        <v>0</v>
      </c>
      <c r="C153" s="122">
        <v>0</v>
      </c>
      <c r="D153" s="122">
        <v>0</v>
      </c>
      <c r="E153" s="122">
        <v>0</v>
      </c>
    </row>
    <row r="154" spans="1:5" ht="24.75" customHeight="1" thickBot="1" x14ac:dyDescent="0.3">
      <c r="A154" s="123" t="s">
        <v>44</v>
      </c>
      <c r="B154" s="129"/>
      <c r="C154" s="122"/>
      <c r="D154" s="122"/>
      <c r="E154" s="122"/>
    </row>
    <row r="155" spans="1:5" ht="24.75" customHeight="1" thickBot="1" x14ac:dyDescent="0.3">
      <c r="A155" s="121" t="s">
        <v>46</v>
      </c>
      <c r="B155" s="29">
        <f>B156</f>
        <v>1724</v>
      </c>
      <c r="C155" s="29">
        <f>C156</f>
        <v>1888</v>
      </c>
      <c r="D155" s="29">
        <f>D156</f>
        <v>1674</v>
      </c>
      <c r="E155" s="29">
        <f>E156</f>
        <v>1718</v>
      </c>
    </row>
    <row r="156" spans="1:5" ht="39" customHeight="1" thickBot="1" x14ac:dyDescent="0.3">
      <c r="A156" s="123" t="s">
        <v>43</v>
      </c>
      <c r="B156" s="29">
        <v>1724</v>
      </c>
      <c r="C156" s="31">
        <v>1888</v>
      </c>
      <c r="D156" s="31">
        <v>1674</v>
      </c>
      <c r="E156" s="31">
        <v>1718</v>
      </c>
    </row>
    <row r="157" spans="1:5" ht="35.25" customHeight="1" thickBot="1" x14ac:dyDescent="0.3">
      <c r="A157" s="123" t="s">
        <v>44</v>
      </c>
      <c r="B157" s="129"/>
      <c r="C157" s="122"/>
      <c r="D157" s="122"/>
      <c r="E157" s="122"/>
    </row>
    <row r="158" spans="1:5" ht="24.75" customHeight="1" thickBot="1" x14ac:dyDescent="0.3">
      <c r="A158" s="121" t="s">
        <v>47</v>
      </c>
      <c r="B158" s="129"/>
      <c r="C158" s="122"/>
      <c r="D158" s="122"/>
      <c r="E158" s="122"/>
    </row>
    <row r="159" spans="1:5" ht="15.75" thickBot="1" x14ac:dyDescent="0.3">
      <c r="A159" s="123" t="s">
        <v>43</v>
      </c>
      <c r="B159" s="129"/>
      <c r="C159" s="122"/>
      <c r="D159" s="122"/>
      <c r="E159" s="122"/>
    </row>
    <row r="160" spans="1:5" ht="15.75" thickBot="1" x14ac:dyDescent="0.3">
      <c r="A160" s="123" t="s">
        <v>44</v>
      </c>
      <c r="B160" s="129"/>
      <c r="C160" s="122"/>
      <c r="D160" s="122"/>
      <c r="E160" s="122"/>
    </row>
    <row r="161" spans="1:11" ht="15.75" thickBot="1" x14ac:dyDescent="0.3">
      <c r="A161" s="121" t="s">
        <v>48</v>
      </c>
      <c r="B161" s="129"/>
      <c r="C161" s="122"/>
      <c r="D161" s="122"/>
      <c r="E161" s="122"/>
    </row>
    <row r="162" spans="1:11" ht="15.75" thickBot="1" x14ac:dyDescent="0.3">
      <c r="A162" s="123" t="s">
        <v>43</v>
      </c>
      <c r="B162" s="129"/>
      <c r="C162" s="122"/>
      <c r="D162" s="122"/>
      <c r="E162" s="122"/>
    </row>
    <row r="163" spans="1:11" ht="15.75" thickBot="1" x14ac:dyDescent="0.3">
      <c r="A163" s="123" t="s">
        <v>44</v>
      </c>
      <c r="B163" s="129"/>
      <c r="C163" s="122"/>
      <c r="D163" s="122"/>
      <c r="E163" s="122"/>
    </row>
    <row r="164" spans="1:11" ht="15.75" thickBot="1" x14ac:dyDescent="0.3">
      <c r="A164" s="121" t="s">
        <v>49</v>
      </c>
      <c r="B164" s="129">
        <v>0</v>
      </c>
      <c r="C164" s="122">
        <v>0</v>
      </c>
      <c r="D164" s="122">
        <v>0</v>
      </c>
      <c r="E164" s="122">
        <v>0</v>
      </c>
    </row>
    <row r="165" spans="1:11" ht="30.75" customHeight="1" thickBot="1" x14ac:dyDescent="0.3">
      <c r="A165" s="123" t="s">
        <v>43</v>
      </c>
      <c r="B165" s="129"/>
      <c r="C165" s="122"/>
      <c r="D165" s="122"/>
      <c r="E165" s="122"/>
    </row>
    <row r="166" spans="1:11" ht="26.25" customHeight="1" thickBot="1" x14ac:dyDescent="0.3">
      <c r="A166" s="123" t="s">
        <v>44</v>
      </c>
      <c r="B166" s="129"/>
      <c r="C166" s="122"/>
      <c r="D166" s="122"/>
      <c r="E166" s="122"/>
    </row>
    <row r="167" spans="1:11" ht="24.75" thickBot="1" x14ac:dyDescent="0.3">
      <c r="A167" s="121" t="s">
        <v>50</v>
      </c>
      <c r="B167" s="129"/>
      <c r="C167" s="122"/>
      <c r="D167" s="122"/>
      <c r="E167" s="122"/>
    </row>
    <row r="168" spans="1:11" ht="15.75" thickBot="1" x14ac:dyDescent="0.3">
      <c r="A168" s="123" t="s">
        <v>43</v>
      </c>
      <c r="B168" s="129"/>
      <c r="C168" s="122"/>
      <c r="D168" s="122"/>
      <c r="E168" s="122"/>
    </row>
    <row r="169" spans="1:11" ht="15.75" thickBot="1" x14ac:dyDescent="0.3">
      <c r="A169" s="123" t="s">
        <v>44</v>
      </c>
      <c r="B169" s="129"/>
      <c r="C169" s="122"/>
      <c r="D169" s="122"/>
      <c r="E169" s="122"/>
    </row>
    <row r="170" spans="1:11" ht="15.75" thickBot="1" x14ac:dyDescent="0.3">
      <c r="A170" s="156" t="s">
        <v>243</v>
      </c>
      <c r="B170" s="129">
        <f>B167+B164+B161+B158+B155+B152+B149</f>
        <v>1724</v>
      </c>
      <c r="C170" s="129">
        <f>C167+C164+C161+C158+C155+C152+C149</f>
        <v>1888</v>
      </c>
      <c r="D170" s="129">
        <f>D167+D164+D161+D158+D155+D152+D149</f>
        <v>1674</v>
      </c>
      <c r="E170" s="129">
        <f>E167+E164+E161+E158+E155+E152+E149</f>
        <v>1718</v>
      </c>
    </row>
    <row r="171" spans="1:11" ht="15.75" thickBot="1" x14ac:dyDescent="0.3">
      <c r="A171" s="132" t="s">
        <v>52</v>
      </c>
      <c r="B171" s="133">
        <f>IF(B170-B141=0,0,"Error")</f>
        <v>0</v>
      </c>
      <c r="C171" s="133">
        <f>IF(C170-C141=0,0,"Error")</f>
        <v>0</v>
      </c>
      <c r="D171" s="133">
        <f>IF(D170-D141=0,0,"Error")</f>
        <v>0</v>
      </c>
      <c r="E171" s="133">
        <f>IF(E170-E141=0,0,"Error")</f>
        <v>0</v>
      </c>
    </row>
    <row r="172" spans="1:11" ht="15.75" thickBot="1" x14ac:dyDescent="0.3">
      <c r="A172" s="588" t="s">
        <v>65</v>
      </c>
      <c r="B172" s="589"/>
      <c r="C172" s="589"/>
      <c r="D172" s="589"/>
      <c r="E172" s="590"/>
    </row>
    <row r="173" spans="1:11" ht="15.75" thickBot="1" x14ac:dyDescent="0.3">
      <c r="A173" s="157" t="s">
        <v>88</v>
      </c>
      <c r="B173" s="600" t="s">
        <v>244</v>
      </c>
      <c r="C173" s="602"/>
      <c r="D173" s="602"/>
      <c r="E173" s="603"/>
    </row>
    <row r="174" spans="1:11" ht="40.5" customHeight="1" thickBot="1" x14ac:dyDescent="0.3">
      <c r="A174" s="113" t="s">
        <v>28</v>
      </c>
      <c r="B174" s="158" t="s">
        <v>245</v>
      </c>
      <c r="C174" s="140" t="s">
        <v>169</v>
      </c>
      <c r="D174" s="159"/>
      <c r="E174" s="142"/>
    </row>
    <row r="175" spans="1:11" ht="16.5" thickBot="1" x14ac:dyDescent="0.3">
      <c r="A175" s="114" t="s">
        <v>30</v>
      </c>
      <c r="B175" s="615" t="s">
        <v>246</v>
      </c>
      <c r="C175" s="616"/>
      <c r="D175" s="616"/>
      <c r="E175" s="617"/>
      <c r="G175" s="618"/>
      <c r="H175" s="619"/>
      <c r="I175" s="619"/>
      <c r="J175" s="619"/>
      <c r="K175" s="620"/>
    </row>
    <row r="176" spans="1:11" ht="25.5" customHeight="1" thickBot="1" x14ac:dyDescent="0.3">
      <c r="A176" s="114" t="s">
        <v>32</v>
      </c>
      <c r="B176" s="597" t="s">
        <v>247</v>
      </c>
      <c r="C176" s="598"/>
      <c r="D176" s="598"/>
      <c r="E176" s="599"/>
    </row>
    <row r="177" spans="1:11" ht="17.25" customHeight="1" x14ac:dyDescent="0.25">
      <c r="A177" s="577"/>
      <c r="B177" s="116">
        <v>2019</v>
      </c>
      <c r="C177" s="116">
        <v>2020</v>
      </c>
      <c r="D177" s="116">
        <v>2021</v>
      </c>
      <c r="E177" s="116">
        <v>2022</v>
      </c>
    </row>
    <row r="178" spans="1:11" ht="22.5" customHeight="1" thickBot="1" x14ac:dyDescent="0.3">
      <c r="A178" s="578"/>
      <c r="B178" s="117" t="s">
        <v>13</v>
      </c>
      <c r="C178" s="117" t="s">
        <v>14</v>
      </c>
      <c r="D178" s="117" t="s">
        <v>14</v>
      </c>
      <c r="E178" s="117" t="s">
        <v>14</v>
      </c>
    </row>
    <row r="179" spans="1:11" ht="23.25" customHeight="1" thickBot="1" x14ac:dyDescent="0.3">
      <c r="A179" s="114" t="s">
        <v>34</v>
      </c>
      <c r="B179" s="118"/>
      <c r="C179" s="118">
        <v>0</v>
      </c>
      <c r="D179" s="118">
        <v>25</v>
      </c>
      <c r="E179" s="118">
        <v>0</v>
      </c>
    </row>
    <row r="180" spans="1:11" ht="24.75" customHeight="1" thickBot="1" x14ac:dyDescent="0.3">
      <c r="A180" s="114" t="s">
        <v>35</v>
      </c>
      <c r="B180" s="118"/>
      <c r="C180" s="118">
        <v>0</v>
      </c>
      <c r="D180" s="118">
        <f>D193</f>
        <v>2500</v>
      </c>
      <c r="E180" s="118">
        <f>E243-E205</f>
        <v>0</v>
      </c>
    </row>
    <row r="181" spans="1:11" ht="16.5" customHeight="1" thickBot="1" x14ac:dyDescent="0.3">
      <c r="A181" s="114" t="s">
        <v>36</v>
      </c>
      <c r="B181" s="118"/>
      <c r="C181" s="118"/>
      <c r="D181" s="118">
        <f t="shared" ref="D181" si="5">D180/D179</f>
        <v>100</v>
      </c>
      <c r="E181" s="118"/>
    </row>
    <row r="182" spans="1:11" ht="15" customHeight="1" thickBot="1" x14ac:dyDescent="0.3">
      <c r="A182" s="114" t="s">
        <v>37</v>
      </c>
      <c r="B182" s="119" t="s">
        <v>38</v>
      </c>
      <c r="C182" s="120"/>
      <c r="D182" s="120"/>
      <c r="E182" s="120">
        <f t="shared" ref="E182:E184" si="6">E179/D179-1</f>
        <v>-1</v>
      </c>
      <c r="G182" s="78"/>
      <c r="H182" s="78"/>
      <c r="I182" s="78"/>
      <c r="J182" s="78"/>
      <c r="K182" s="78"/>
    </row>
    <row r="183" spans="1:11" ht="15.75" thickBot="1" x14ac:dyDescent="0.3">
      <c r="A183" s="114" t="s">
        <v>39</v>
      </c>
      <c r="B183" s="119" t="s">
        <v>38</v>
      </c>
      <c r="C183" s="120"/>
      <c r="D183" s="120"/>
      <c r="E183" s="120">
        <f t="shared" si="6"/>
        <v>-1</v>
      </c>
    </row>
    <row r="184" spans="1:11" ht="23.25" thickBot="1" x14ac:dyDescent="0.3">
      <c r="A184" s="114" t="s">
        <v>40</v>
      </c>
      <c r="B184" s="119" t="s">
        <v>38</v>
      </c>
      <c r="C184" s="120"/>
      <c r="D184" s="120"/>
      <c r="E184" s="120">
        <f t="shared" si="6"/>
        <v>-1</v>
      </c>
    </row>
    <row r="185" spans="1:11" ht="15.75" thickBot="1" x14ac:dyDescent="0.3">
      <c r="A185" s="562" t="s">
        <v>248</v>
      </c>
      <c r="B185" s="563"/>
      <c r="C185" s="563"/>
      <c r="D185" s="563"/>
      <c r="E185" s="564"/>
    </row>
    <row r="186" spans="1:11" ht="15.75" customHeight="1" x14ac:dyDescent="0.25">
      <c r="A186" s="577"/>
      <c r="B186" s="116">
        <v>2019</v>
      </c>
      <c r="C186" s="116">
        <v>2020</v>
      </c>
      <c r="D186" s="116">
        <v>2021</v>
      </c>
      <c r="E186" s="116">
        <v>2022</v>
      </c>
    </row>
    <row r="187" spans="1:11" ht="15.75" thickBot="1" x14ac:dyDescent="0.3">
      <c r="A187" s="578"/>
      <c r="B187" s="117" t="s">
        <v>13</v>
      </c>
      <c r="C187" s="117" t="s">
        <v>14</v>
      </c>
      <c r="D187" s="117" t="s">
        <v>14</v>
      </c>
      <c r="E187" s="117" t="s">
        <v>14</v>
      </c>
    </row>
    <row r="188" spans="1:11" ht="15.75" thickBot="1" x14ac:dyDescent="0.3">
      <c r="A188" s="121" t="s">
        <v>75</v>
      </c>
      <c r="B188" s="122">
        <f>B189+B190+B191+B192</f>
        <v>0</v>
      </c>
      <c r="C188" s="122">
        <f>C189+C190+C191+C192</f>
        <v>0</v>
      </c>
      <c r="D188" s="122">
        <f>D189+D190+D191+D192</f>
        <v>0</v>
      </c>
      <c r="E188" s="122">
        <f>E189+E190+E191+E192</f>
        <v>0</v>
      </c>
    </row>
    <row r="189" spans="1:11" ht="12.75" customHeight="1" thickBot="1" x14ac:dyDescent="0.3">
      <c r="A189" s="123" t="s">
        <v>43</v>
      </c>
      <c r="B189" s="122"/>
      <c r="C189" s="122"/>
      <c r="D189" s="122"/>
      <c r="E189" s="122"/>
    </row>
    <row r="190" spans="1:11" ht="9" customHeight="1" thickBot="1" x14ac:dyDescent="0.3">
      <c r="A190" s="123" t="s">
        <v>76</v>
      </c>
      <c r="B190" s="122"/>
      <c r="C190" s="122"/>
      <c r="D190" s="122"/>
      <c r="E190" s="122"/>
    </row>
    <row r="191" spans="1:11" ht="15.75" thickBot="1" x14ac:dyDescent="0.3">
      <c r="A191" s="123" t="s">
        <v>77</v>
      </c>
      <c r="B191" s="122"/>
      <c r="C191" s="122"/>
      <c r="D191" s="122"/>
      <c r="E191" s="122"/>
    </row>
    <row r="192" spans="1:11" ht="15.75" thickBot="1" x14ac:dyDescent="0.3">
      <c r="A192" s="123" t="s">
        <v>78</v>
      </c>
      <c r="B192" s="122"/>
      <c r="C192" s="122"/>
      <c r="D192" s="122"/>
      <c r="E192" s="122"/>
    </row>
    <row r="193" spans="1:11" ht="15.75" thickBot="1" x14ac:dyDescent="0.3">
      <c r="A193" s="121" t="s">
        <v>79</v>
      </c>
      <c r="B193" s="129">
        <f>B194+B195+B196+B197</f>
        <v>0</v>
      </c>
      <c r="C193" s="129">
        <f>C194+C195+C196+C197</f>
        <v>0</v>
      </c>
      <c r="D193" s="129">
        <f>D194+D195+D196+D197</f>
        <v>2500</v>
      </c>
      <c r="E193" s="129">
        <f>E194+E195+E196+E197</f>
        <v>0</v>
      </c>
    </row>
    <row r="194" spans="1:11" ht="15.75" thickBot="1" x14ac:dyDescent="0.3">
      <c r="A194" s="123" t="s">
        <v>43</v>
      </c>
      <c r="B194" s="129"/>
      <c r="C194" s="122"/>
      <c r="D194" s="122">
        <v>2500</v>
      </c>
      <c r="E194" s="122"/>
    </row>
    <row r="195" spans="1:11" ht="15.75" thickBot="1" x14ac:dyDescent="0.3">
      <c r="A195" s="123" t="s">
        <v>76</v>
      </c>
      <c r="B195" s="129"/>
      <c r="C195" s="122"/>
      <c r="D195" s="122"/>
      <c r="E195" s="122"/>
    </row>
    <row r="196" spans="1:11" ht="24.75" customHeight="1" thickBot="1" x14ac:dyDescent="0.3">
      <c r="A196" s="123" t="s">
        <v>77</v>
      </c>
      <c r="B196" s="129"/>
      <c r="C196" s="122"/>
      <c r="D196" s="122"/>
      <c r="E196" s="122"/>
    </row>
    <row r="197" spans="1:11" ht="12.75" customHeight="1" thickBot="1" x14ac:dyDescent="0.3">
      <c r="A197" s="123" t="s">
        <v>78</v>
      </c>
      <c r="B197" s="129"/>
      <c r="C197" s="122"/>
      <c r="D197" s="122"/>
      <c r="E197" s="122"/>
    </row>
    <row r="198" spans="1:11" ht="9" customHeight="1" thickBot="1" x14ac:dyDescent="0.3">
      <c r="A198" s="160" t="s">
        <v>51</v>
      </c>
      <c r="B198" s="129">
        <f>B188+B193</f>
        <v>0</v>
      </c>
      <c r="C198" s="129">
        <f>C188+C193</f>
        <v>0</v>
      </c>
      <c r="D198" s="129">
        <f>D188+D193</f>
        <v>2500</v>
      </c>
      <c r="E198" s="129">
        <f>E188+E193</f>
        <v>0</v>
      </c>
    </row>
    <row r="199" spans="1:11" ht="36" customHeight="1" thickBot="1" x14ac:dyDescent="0.3">
      <c r="A199" s="113" t="s">
        <v>80</v>
      </c>
      <c r="B199" s="161" t="s">
        <v>249</v>
      </c>
      <c r="C199" s="140" t="s">
        <v>169</v>
      </c>
      <c r="D199" s="605"/>
      <c r="E199" s="593"/>
    </row>
    <row r="200" spans="1:11" ht="38.25" customHeight="1" thickBot="1" x14ac:dyDescent="0.3">
      <c r="A200" s="114" t="s">
        <v>30</v>
      </c>
      <c r="B200" s="621" t="s">
        <v>249</v>
      </c>
      <c r="C200" s="622"/>
      <c r="D200" s="622"/>
      <c r="E200" s="623"/>
    </row>
    <row r="201" spans="1:11" ht="24.75" customHeight="1" thickBot="1" x14ac:dyDescent="0.3">
      <c r="A201" s="114" t="s">
        <v>32</v>
      </c>
      <c r="B201" s="624" t="s">
        <v>224</v>
      </c>
      <c r="C201" s="625"/>
      <c r="D201" s="625"/>
      <c r="E201" s="626"/>
    </row>
    <row r="202" spans="1:11" ht="24.75" customHeight="1" x14ac:dyDescent="0.25">
      <c r="A202" s="577"/>
      <c r="B202" s="116">
        <v>2019</v>
      </c>
      <c r="C202" s="116">
        <v>2020</v>
      </c>
      <c r="D202" s="116">
        <v>2021</v>
      </c>
      <c r="E202" s="116">
        <v>2022</v>
      </c>
    </row>
    <row r="203" spans="1:11" ht="39" customHeight="1" thickBot="1" x14ac:dyDescent="0.3">
      <c r="A203" s="578"/>
      <c r="B203" s="117" t="s">
        <v>13</v>
      </c>
      <c r="C203" s="117" t="s">
        <v>14</v>
      </c>
      <c r="D203" s="117" t="s">
        <v>14</v>
      </c>
      <c r="E203" s="117" t="s">
        <v>14</v>
      </c>
    </row>
    <row r="204" spans="1:11" ht="35.25" customHeight="1" thickBot="1" x14ac:dyDescent="0.3">
      <c r="A204" s="114" t="s">
        <v>34</v>
      </c>
      <c r="B204" s="119"/>
      <c r="C204" s="119">
        <v>1</v>
      </c>
      <c r="D204" s="119">
        <v>0</v>
      </c>
      <c r="E204" s="119">
        <v>0</v>
      </c>
    </row>
    <row r="205" spans="1:11" ht="24.75" customHeight="1" thickBot="1" x14ac:dyDescent="0.3">
      <c r="A205" s="114" t="s">
        <v>35</v>
      </c>
      <c r="B205" s="118">
        <f>B223</f>
        <v>0</v>
      </c>
      <c r="C205" s="118">
        <f t="shared" ref="C205:E205" si="7">C223</f>
        <v>12000</v>
      </c>
      <c r="D205" s="118">
        <f t="shared" si="7"/>
        <v>0</v>
      </c>
      <c r="E205" s="118">
        <f t="shared" si="7"/>
        <v>0</v>
      </c>
    </row>
    <row r="206" spans="1:11" ht="15.75" thickBot="1" x14ac:dyDescent="0.3">
      <c r="A206" s="114" t="s">
        <v>36</v>
      </c>
      <c r="B206" s="119" t="s">
        <v>38</v>
      </c>
      <c r="C206" s="118">
        <f>C205/C204</f>
        <v>12000</v>
      </c>
      <c r="D206" s="118"/>
      <c r="E206" s="118"/>
    </row>
    <row r="207" spans="1:11" ht="15.75" thickBot="1" x14ac:dyDescent="0.3">
      <c r="A207" s="114" t="s">
        <v>37</v>
      </c>
      <c r="B207" s="119" t="s">
        <v>38</v>
      </c>
      <c r="C207" s="120"/>
      <c r="D207" s="120">
        <f t="shared" ref="D207:D209" si="8">D204/C204-1</f>
        <v>-1</v>
      </c>
      <c r="E207" s="120"/>
      <c r="G207" s="78"/>
      <c r="H207" s="78"/>
      <c r="I207" s="78"/>
      <c r="J207" s="78"/>
      <c r="K207" s="78"/>
    </row>
    <row r="208" spans="1:11" ht="15.75" thickBot="1" x14ac:dyDescent="0.3">
      <c r="A208" s="114" t="s">
        <v>39</v>
      </c>
      <c r="B208" s="119" t="s">
        <v>38</v>
      </c>
      <c r="C208" s="120"/>
      <c r="D208" s="120">
        <f t="shared" si="8"/>
        <v>-1</v>
      </c>
      <c r="E208" s="120"/>
    </row>
    <row r="209" spans="1:5" ht="23.25" thickBot="1" x14ac:dyDescent="0.3">
      <c r="A209" s="114" t="s">
        <v>40</v>
      </c>
      <c r="B209" s="119" t="s">
        <v>38</v>
      </c>
      <c r="C209" s="120"/>
      <c r="D209" s="120">
        <f t="shared" si="8"/>
        <v>-1</v>
      </c>
      <c r="E209" s="120"/>
    </row>
    <row r="210" spans="1:5" ht="15.75" thickBot="1" x14ac:dyDescent="0.3">
      <c r="A210" s="562" t="s">
        <v>250</v>
      </c>
      <c r="B210" s="563"/>
      <c r="C210" s="563"/>
      <c r="D210" s="563"/>
      <c r="E210" s="564"/>
    </row>
    <row r="211" spans="1:5" x14ac:dyDescent="0.25">
      <c r="A211" s="577"/>
      <c r="B211" s="116">
        <v>2019</v>
      </c>
      <c r="C211" s="116">
        <v>2020</v>
      </c>
      <c r="D211" s="116">
        <v>2021</v>
      </c>
      <c r="E211" s="116">
        <v>2022</v>
      </c>
    </row>
    <row r="212" spans="1:5" ht="30.75" customHeight="1" thickBot="1" x14ac:dyDescent="0.3">
      <c r="A212" s="578"/>
      <c r="B212" s="117" t="s">
        <v>13</v>
      </c>
      <c r="C212" s="117" t="s">
        <v>14</v>
      </c>
      <c r="D212" s="117" t="s">
        <v>14</v>
      </c>
      <c r="E212" s="117" t="s">
        <v>14</v>
      </c>
    </row>
    <row r="213" spans="1:5" ht="26.25" customHeight="1" thickBot="1" x14ac:dyDescent="0.3">
      <c r="A213" s="121" t="s">
        <v>75</v>
      </c>
      <c r="B213" s="122">
        <f>B214+B215+B216+B217</f>
        <v>0</v>
      </c>
      <c r="C213" s="122">
        <f>C214+C215+C216+C217</f>
        <v>0</v>
      </c>
      <c r="D213" s="122">
        <f>D214+D215+D216+D217</f>
        <v>0</v>
      </c>
      <c r="E213" s="122">
        <f>E214+E215+E216+E217</f>
        <v>0</v>
      </c>
    </row>
    <row r="214" spans="1:5" ht="15.75" thickBot="1" x14ac:dyDescent="0.3">
      <c r="A214" s="123" t="s">
        <v>43</v>
      </c>
      <c r="B214" s="122"/>
      <c r="C214" s="122"/>
      <c r="D214" s="122"/>
      <c r="E214" s="122"/>
    </row>
    <row r="215" spans="1:5" ht="15.75" thickBot="1" x14ac:dyDescent="0.3">
      <c r="A215" s="123" t="s">
        <v>76</v>
      </c>
      <c r="B215" s="122"/>
      <c r="C215" s="122"/>
      <c r="D215" s="122"/>
      <c r="E215" s="122"/>
    </row>
    <row r="216" spans="1:5" ht="15.75" thickBot="1" x14ac:dyDescent="0.3">
      <c r="A216" s="123" t="s">
        <v>77</v>
      </c>
      <c r="B216" s="122"/>
      <c r="C216" s="122"/>
      <c r="D216" s="122"/>
      <c r="E216" s="122"/>
    </row>
    <row r="217" spans="1:5" ht="15.75" thickBot="1" x14ac:dyDescent="0.3">
      <c r="A217" s="123" t="s">
        <v>78</v>
      </c>
      <c r="B217" s="122"/>
      <c r="C217" s="122"/>
      <c r="D217" s="122"/>
      <c r="E217" s="122"/>
    </row>
    <row r="218" spans="1:5" ht="15.75" thickBot="1" x14ac:dyDescent="0.3">
      <c r="A218" s="121" t="s">
        <v>79</v>
      </c>
      <c r="B218" s="129">
        <f>B219+B220+B221+B222</f>
        <v>0</v>
      </c>
      <c r="C218" s="129">
        <f>C219+C220+C221+C222</f>
        <v>12000</v>
      </c>
      <c r="D218" s="129">
        <f>D219+D220+D221+D222</f>
        <v>0</v>
      </c>
      <c r="E218" s="129">
        <f>E219+E220+E221+E222</f>
        <v>0</v>
      </c>
    </row>
    <row r="219" spans="1:5" ht="15.75" thickBot="1" x14ac:dyDescent="0.3">
      <c r="A219" s="123" t="s">
        <v>43</v>
      </c>
      <c r="B219" s="129"/>
      <c r="C219" s="122">
        <v>12000</v>
      </c>
      <c r="D219" s="31"/>
      <c r="E219" s="122"/>
    </row>
    <row r="220" spans="1:5" ht="15.75" thickBot="1" x14ac:dyDescent="0.3">
      <c r="A220" s="123" t="s">
        <v>76</v>
      </c>
      <c r="B220" s="129"/>
      <c r="C220" s="122"/>
      <c r="D220" s="122"/>
      <c r="E220" s="122"/>
    </row>
    <row r="221" spans="1:5" ht="15" customHeight="1" thickBot="1" x14ac:dyDescent="0.3">
      <c r="A221" s="123" t="s">
        <v>77</v>
      </c>
      <c r="B221" s="129"/>
      <c r="C221" s="122"/>
      <c r="D221" s="122"/>
      <c r="E221" s="122"/>
    </row>
    <row r="222" spans="1:5" ht="15.75" thickBot="1" x14ac:dyDescent="0.3">
      <c r="A222" s="123" t="s">
        <v>78</v>
      </c>
      <c r="B222" s="129"/>
      <c r="C222" s="122"/>
      <c r="D222" s="122"/>
      <c r="E222" s="122"/>
    </row>
    <row r="223" spans="1:5" ht="25.5" customHeight="1" thickBot="1" x14ac:dyDescent="0.3">
      <c r="A223" s="160" t="s">
        <v>251</v>
      </c>
      <c r="B223" s="129">
        <f>B213+B218</f>
        <v>0</v>
      </c>
      <c r="C223" s="129">
        <f>C213+C218</f>
        <v>12000</v>
      </c>
      <c r="D223" s="129">
        <f>D213+D218</f>
        <v>0</v>
      </c>
      <c r="E223" s="129">
        <f>E213+E218</f>
        <v>0</v>
      </c>
    </row>
    <row r="224" spans="1:5" ht="35.25" customHeight="1" thickBot="1" x14ac:dyDescent="0.3">
      <c r="A224" s="113" t="s">
        <v>252</v>
      </c>
      <c r="B224" s="162" t="s">
        <v>253</v>
      </c>
      <c r="C224" s="140" t="s">
        <v>169</v>
      </c>
      <c r="D224" s="627"/>
      <c r="E224" s="628"/>
    </row>
    <row r="225" spans="1:11" ht="16.5" thickBot="1" x14ac:dyDescent="0.3">
      <c r="A225" s="114" t="s">
        <v>30</v>
      </c>
      <c r="B225" s="621" t="s">
        <v>254</v>
      </c>
      <c r="C225" s="622"/>
      <c r="D225" s="622"/>
      <c r="E225" s="623"/>
    </row>
    <row r="226" spans="1:11" ht="15.75" thickBot="1" x14ac:dyDescent="0.3">
      <c r="A226" s="114" t="s">
        <v>32</v>
      </c>
      <c r="B226" s="597" t="s">
        <v>224</v>
      </c>
      <c r="C226" s="598"/>
      <c r="D226" s="598"/>
      <c r="E226" s="599"/>
    </row>
    <row r="227" spans="1:11" ht="17.25" customHeight="1" x14ac:dyDescent="0.25">
      <c r="A227" s="577"/>
      <c r="B227" s="116">
        <v>2019</v>
      </c>
      <c r="C227" s="116">
        <v>2020</v>
      </c>
      <c r="D227" s="116">
        <v>2021</v>
      </c>
      <c r="E227" s="116">
        <v>2022</v>
      </c>
    </row>
    <row r="228" spans="1:11" ht="15.75" thickBot="1" x14ac:dyDescent="0.3">
      <c r="A228" s="578"/>
      <c r="B228" s="117" t="s">
        <v>13</v>
      </c>
      <c r="C228" s="117" t="s">
        <v>14</v>
      </c>
      <c r="D228" s="117" t="s">
        <v>14</v>
      </c>
      <c r="E228" s="117" t="s">
        <v>14</v>
      </c>
    </row>
    <row r="229" spans="1:11" ht="15" customHeight="1" thickBot="1" x14ac:dyDescent="0.3">
      <c r="A229" s="114" t="s">
        <v>34</v>
      </c>
      <c r="B229" s="119">
        <v>0</v>
      </c>
      <c r="C229" s="119">
        <v>0</v>
      </c>
      <c r="D229" s="163">
        <v>5</v>
      </c>
      <c r="E229" s="114"/>
    </row>
    <row r="230" spans="1:11" ht="15" customHeight="1" thickBot="1" x14ac:dyDescent="0.3">
      <c r="A230" s="114" t="s">
        <v>35</v>
      </c>
      <c r="B230" s="118">
        <f>B248</f>
        <v>0</v>
      </c>
      <c r="C230" s="118">
        <v>0</v>
      </c>
      <c r="D230" s="164">
        <f>D248</f>
        <v>7000</v>
      </c>
      <c r="E230" s="118">
        <f>E248</f>
        <v>0</v>
      </c>
    </row>
    <row r="231" spans="1:11" ht="15" customHeight="1" thickBot="1" x14ac:dyDescent="0.3">
      <c r="A231" s="114" t="s">
        <v>36</v>
      </c>
      <c r="B231" s="118"/>
      <c r="C231" s="118"/>
      <c r="D231" s="118">
        <f>D230/D229</f>
        <v>1400</v>
      </c>
      <c r="E231" s="118"/>
    </row>
    <row r="232" spans="1:11" ht="15.75" thickBot="1" x14ac:dyDescent="0.3">
      <c r="A232" s="114" t="s">
        <v>37</v>
      </c>
      <c r="B232" s="119" t="s">
        <v>38</v>
      </c>
      <c r="C232" s="120"/>
      <c r="D232" s="120"/>
      <c r="E232" s="120">
        <f t="shared" ref="E232:E234" si="9">E229/D229-1</f>
        <v>-1</v>
      </c>
      <c r="G232" s="78"/>
      <c r="H232" s="78"/>
      <c r="I232" s="78"/>
      <c r="J232" s="78"/>
      <c r="K232" s="78"/>
    </row>
    <row r="233" spans="1:11" ht="15.75" thickBot="1" x14ac:dyDescent="0.3">
      <c r="A233" s="114" t="s">
        <v>39</v>
      </c>
      <c r="B233" s="119" t="s">
        <v>38</v>
      </c>
      <c r="C233" s="120"/>
      <c r="D233" s="120"/>
      <c r="E233" s="120">
        <f t="shared" si="9"/>
        <v>-1</v>
      </c>
    </row>
    <row r="234" spans="1:11" ht="23.25" thickBot="1" x14ac:dyDescent="0.3">
      <c r="A234" s="114" t="s">
        <v>40</v>
      </c>
      <c r="B234" s="119" t="s">
        <v>38</v>
      </c>
      <c r="C234" s="120"/>
      <c r="D234" s="120"/>
      <c r="E234" s="120">
        <f t="shared" si="9"/>
        <v>-1</v>
      </c>
    </row>
    <row r="235" spans="1:11" ht="15.75" thickBot="1" x14ac:dyDescent="0.3">
      <c r="A235" s="562" t="s">
        <v>255</v>
      </c>
      <c r="B235" s="563"/>
      <c r="C235" s="563"/>
      <c r="D235" s="563"/>
      <c r="E235" s="564"/>
    </row>
    <row r="236" spans="1:11" x14ac:dyDescent="0.25">
      <c r="A236" s="577"/>
      <c r="B236" s="116">
        <v>2019</v>
      </c>
      <c r="C236" s="116">
        <v>2020</v>
      </c>
      <c r="D236" s="116">
        <v>2021</v>
      </c>
      <c r="E236" s="116">
        <v>2022</v>
      </c>
    </row>
    <row r="237" spans="1:11" ht="15.75" customHeight="1" thickBot="1" x14ac:dyDescent="0.3">
      <c r="A237" s="578"/>
      <c r="B237" s="117" t="s">
        <v>13</v>
      </c>
      <c r="C237" s="117" t="s">
        <v>14</v>
      </c>
      <c r="D237" s="117" t="s">
        <v>14</v>
      </c>
      <c r="E237" s="117" t="s">
        <v>14</v>
      </c>
    </row>
    <row r="238" spans="1:11" ht="12.75" customHeight="1" thickBot="1" x14ac:dyDescent="0.3">
      <c r="A238" s="121" t="s">
        <v>75</v>
      </c>
      <c r="B238" s="122">
        <f>B239+B240+B241+B242</f>
        <v>0</v>
      </c>
      <c r="C238" s="122">
        <f>C239+C240+C241+C242</f>
        <v>0</v>
      </c>
      <c r="D238" s="122">
        <f>D239+D240+D241+D242</f>
        <v>0</v>
      </c>
      <c r="E238" s="122">
        <f>E239+E240+E241+E242</f>
        <v>0</v>
      </c>
    </row>
    <row r="239" spans="1:11" ht="9" customHeight="1" thickBot="1" x14ac:dyDescent="0.3">
      <c r="A239" s="123" t="s">
        <v>43</v>
      </c>
      <c r="B239" s="122"/>
      <c r="C239" s="122"/>
      <c r="D239" s="122"/>
      <c r="E239" s="122"/>
    </row>
    <row r="240" spans="1:11" ht="15.75" thickBot="1" x14ac:dyDescent="0.3">
      <c r="A240" s="123" t="s">
        <v>76</v>
      </c>
      <c r="B240" s="122"/>
      <c r="C240" s="122"/>
      <c r="D240" s="122"/>
      <c r="E240" s="122"/>
    </row>
    <row r="241" spans="1:5" ht="15.75" thickBot="1" x14ac:dyDescent="0.3">
      <c r="A241" s="123" t="s">
        <v>77</v>
      </c>
      <c r="B241" s="122"/>
      <c r="C241" s="122"/>
      <c r="D241" s="122"/>
      <c r="E241" s="122"/>
    </row>
    <row r="242" spans="1:5" ht="15.75" thickBot="1" x14ac:dyDescent="0.3">
      <c r="A242" s="123" t="s">
        <v>78</v>
      </c>
      <c r="B242" s="122"/>
      <c r="C242" s="122"/>
      <c r="D242" s="122"/>
      <c r="E242" s="122"/>
    </row>
    <row r="243" spans="1:5" ht="15" customHeight="1" thickBot="1" x14ac:dyDescent="0.3">
      <c r="A243" s="121" t="s">
        <v>79</v>
      </c>
      <c r="B243" s="129">
        <f>B244+B245+B246+B247</f>
        <v>0</v>
      </c>
      <c r="C243" s="129">
        <f>C244+C245+C246+C247</f>
        <v>0</v>
      </c>
      <c r="D243" s="129">
        <f>D244+D245+D246+D247</f>
        <v>7000</v>
      </c>
      <c r="E243" s="129">
        <f>E244+E245+E246+E247</f>
        <v>0</v>
      </c>
    </row>
    <row r="244" spans="1:5" ht="15.75" thickBot="1" x14ac:dyDescent="0.3">
      <c r="A244" s="123" t="s">
        <v>43</v>
      </c>
      <c r="B244" s="129"/>
      <c r="C244" s="122"/>
      <c r="D244" s="122">
        <v>7000</v>
      </c>
      <c r="E244" s="122"/>
    </row>
    <row r="245" spans="1:5" ht="15.75" thickBot="1" x14ac:dyDescent="0.3">
      <c r="A245" s="123" t="s">
        <v>76</v>
      </c>
      <c r="B245" s="129"/>
      <c r="C245" s="122"/>
      <c r="D245" s="122"/>
      <c r="E245" s="122"/>
    </row>
    <row r="246" spans="1:5" ht="34.5" customHeight="1" thickBot="1" x14ac:dyDescent="0.3">
      <c r="A246" s="123" t="s">
        <v>77</v>
      </c>
      <c r="B246" s="129"/>
      <c r="C246" s="122"/>
      <c r="D246" s="122"/>
      <c r="E246" s="122"/>
    </row>
    <row r="247" spans="1:5" ht="23.25" customHeight="1" thickBot="1" x14ac:dyDescent="0.3">
      <c r="A247" s="123" t="s">
        <v>78</v>
      </c>
      <c r="B247" s="129"/>
      <c r="C247" s="122"/>
      <c r="D247" s="122"/>
      <c r="E247" s="122"/>
    </row>
    <row r="248" spans="1:5" ht="27" customHeight="1" thickBot="1" x14ac:dyDescent="0.3">
      <c r="A248" s="131" t="s">
        <v>64</v>
      </c>
      <c r="B248" s="129">
        <f>B238+B243</f>
        <v>0</v>
      </c>
      <c r="C248" s="129">
        <f>C238+C243</f>
        <v>0</v>
      </c>
      <c r="D248" s="129">
        <f>D238+D243</f>
        <v>7000</v>
      </c>
      <c r="E248" s="129">
        <f>E238+E243</f>
        <v>0</v>
      </c>
    </row>
    <row r="249" spans="1:5" ht="35.25" customHeight="1" thickBot="1" x14ac:dyDescent="0.3">
      <c r="A249" s="113" t="s">
        <v>105</v>
      </c>
      <c r="B249" s="162" t="s">
        <v>256</v>
      </c>
      <c r="C249" s="140" t="s">
        <v>169</v>
      </c>
      <c r="D249" s="165"/>
      <c r="E249" s="129"/>
    </row>
    <row r="250" spans="1:5" ht="27" customHeight="1" thickBot="1" x14ac:dyDescent="0.3">
      <c r="A250" s="114" t="s">
        <v>30</v>
      </c>
      <c r="B250" s="621" t="s">
        <v>256</v>
      </c>
      <c r="C250" s="622"/>
      <c r="D250" s="622"/>
      <c r="E250" s="623"/>
    </row>
    <row r="251" spans="1:5" ht="27" customHeight="1" thickBot="1" x14ac:dyDescent="0.3">
      <c r="A251" s="114" t="s">
        <v>32</v>
      </c>
      <c r="B251" s="597" t="s">
        <v>224</v>
      </c>
      <c r="C251" s="598"/>
      <c r="D251" s="598"/>
      <c r="E251" s="599"/>
    </row>
    <row r="252" spans="1:5" ht="27" customHeight="1" x14ac:dyDescent="0.25">
      <c r="A252" s="577"/>
      <c r="B252" s="116">
        <v>2019</v>
      </c>
      <c r="C252" s="116">
        <v>2020</v>
      </c>
      <c r="D252" s="116">
        <v>2021</v>
      </c>
      <c r="E252" s="116">
        <v>2022</v>
      </c>
    </row>
    <row r="253" spans="1:5" ht="27" customHeight="1" thickBot="1" x14ac:dyDescent="0.3">
      <c r="A253" s="578"/>
      <c r="B253" s="117" t="s">
        <v>13</v>
      </c>
      <c r="C253" s="117" t="s">
        <v>14</v>
      </c>
      <c r="D253" s="117" t="s">
        <v>14</v>
      </c>
      <c r="E253" s="117" t="s">
        <v>14</v>
      </c>
    </row>
    <row r="254" spans="1:5" ht="22.5" customHeight="1" thickBot="1" x14ac:dyDescent="0.3">
      <c r="A254" s="114" t="s">
        <v>34</v>
      </c>
      <c r="B254" s="119"/>
      <c r="C254" s="119">
        <v>12</v>
      </c>
      <c r="D254" s="119">
        <v>85</v>
      </c>
      <c r="E254" s="119">
        <v>0</v>
      </c>
    </row>
    <row r="255" spans="1:5" ht="15.75" thickBot="1" x14ac:dyDescent="0.3">
      <c r="A255" s="114" t="s">
        <v>35</v>
      </c>
      <c r="B255" s="118">
        <f>B273</f>
        <v>0</v>
      </c>
      <c r="C255" s="118">
        <f>C273</f>
        <v>500</v>
      </c>
      <c r="D255" s="118">
        <f>D273</f>
        <v>3200</v>
      </c>
      <c r="E255" s="118"/>
    </row>
    <row r="256" spans="1:5" ht="15.75" thickBot="1" x14ac:dyDescent="0.3">
      <c r="A256" s="114" t="s">
        <v>36</v>
      </c>
      <c r="B256" s="118"/>
      <c r="C256" s="118">
        <f t="shared" ref="C256:D256" si="10">C255/C254</f>
        <v>41.666666666666664</v>
      </c>
      <c r="D256" s="118">
        <f t="shared" si="10"/>
        <v>37.647058823529413</v>
      </c>
      <c r="E256" s="118"/>
    </row>
    <row r="257" spans="1:11" ht="12.75" customHeight="1" thickBot="1" x14ac:dyDescent="0.3">
      <c r="A257" s="114" t="s">
        <v>37</v>
      </c>
      <c r="B257" s="119" t="s">
        <v>38</v>
      </c>
      <c r="C257" s="120"/>
      <c r="D257" s="120">
        <f t="shared" ref="D257:E258" si="11">D254/C254-1</f>
        <v>6.083333333333333</v>
      </c>
      <c r="E257" s="120">
        <f t="shared" si="11"/>
        <v>-1</v>
      </c>
      <c r="G257" s="78"/>
      <c r="H257" s="78"/>
      <c r="I257" s="78"/>
      <c r="J257" s="78"/>
      <c r="K257" s="78"/>
    </row>
    <row r="258" spans="1:11" ht="9" customHeight="1" thickBot="1" x14ac:dyDescent="0.3">
      <c r="A258" s="114" t="s">
        <v>39</v>
      </c>
      <c r="B258" s="119" t="s">
        <v>38</v>
      </c>
      <c r="C258" s="120"/>
      <c r="D258" s="120">
        <f t="shared" si="11"/>
        <v>5.4</v>
      </c>
      <c r="E258" s="120">
        <f t="shared" si="11"/>
        <v>-1</v>
      </c>
    </row>
    <row r="259" spans="1:11" ht="23.25" thickBot="1" x14ac:dyDescent="0.3">
      <c r="A259" s="114" t="s">
        <v>40</v>
      </c>
      <c r="B259" s="119" t="s">
        <v>38</v>
      </c>
      <c r="C259" s="120"/>
      <c r="D259" s="120"/>
      <c r="E259" s="120"/>
    </row>
    <row r="260" spans="1:11" ht="15.75" thickBot="1" x14ac:dyDescent="0.3">
      <c r="A260" s="562" t="s">
        <v>257</v>
      </c>
      <c r="B260" s="563"/>
      <c r="C260" s="563"/>
      <c r="D260" s="563"/>
      <c r="E260" s="564"/>
    </row>
    <row r="261" spans="1:11" x14ac:dyDescent="0.25">
      <c r="A261" s="577"/>
      <c r="B261" s="116">
        <v>2019</v>
      </c>
      <c r="C261" s="116">
        <v>2020</v>
      </c>
      <c r="D261" s="116">
        <v>2021</v>
      </c>
      <c r="E261" s="116">
        <v>2022</v>
      </c>
    </row>
    <row r="262" spans="1:11" ht="15.75" thickBot="1" x14ac:dyDescent="0.3">
      <c r="A262" s="578"/>
      <c r="B262" s="117" t="s">
        <v>13</v>
      </c>
      <c r="C262" s="117" t="s">
        <v>14</v>
      </c>
      <c r="D262" s="117" t="s">
        <v>14</v>
      </c>
      <c r="E262" s="117" t="s">
        <v>14</v>
      </c>
    </row>
    <row r="263" spans="1:11" ht="15.75" thickBot="1" x14ac:dyDescent="0.3">
      <c r="A263" s="121" t="s">
        <v>75</v>
      </c>
      <c r="B263" s="122">
        <f>B264+B265+B266+B267</f>
        <v>0</v>
      </c>
      <c r="C263" s="122">
        <f>C264+C265+C266+C267</f>
        <v>0</v>
      </c>
      <c r="D263" s="122">
        <f>D264+D265+D266+D267</f>
        <v>0</v>
      </c>
      <c r="E263" s="122">
        <f>E264+E265+E266+E267</f>
        <v>0</v>
      </c>
    </row>
    <row r="264" spans="1:11" ht="24.75" customHeight="1" thickBot="1" x14ac:dyDescent="0.3">
      <c r="A264" s="123" t="s">
        <v>43</v>
      </c>
      <c r="B264" s="122"/>
      <c r="C264" s="122"/>
      <c r="D264" s="122"/>
      <c r="E264" s="122"/>
    </row>
    <row r="265" spans="1:11" ht="12.75" customHeight="1" thickBot="1" x14ac:dyDescent="0.3">
      <c r="A265" s="123" t="s">
        <v>76</v>
      </c>
      <c r="B265" s="122"/>
      <c r="C265" s="122"/>
      <c r="D265" s="122"/>
      <c r="E265" s="122"/>
    </row>
    <row r="266" spans="1:11" ht="9" customHeight="1" thickBot="1" x14ac:dyDescent="0.3">
      <c r="A266" s="123" t="s">
        <v>77</v>
      </c>
      <c r="B266" s="122"/>
      <c r="C266" s="122"/>
      <c r="D266" s="122"/>
      <c r="E266" s="122"/>
    </row>
    <row r="267" spans="1:11" ht="24.75" customHeight="1" thickBot="1" x14ac:dyDescent="0.3">
      <c r="A267" s="123" t="s">
        <v>78</v>
      </c>
      <c r="B267" s="122"/>
      <c r="C267" s="122"/>
      <c r="D267" s="122"/>
      <c r="E267" s="122"/>
    </row>
    <row r="268" spans="1:11" ht="38.25" customHeight="1" thickBot="1" x14ac:dyDescent="0.3">
      <c r="A268" s="121" t="s">
        <v>79</v>
      </c>
      <c r="B268" s="129">
        <f>B269+B270+B271+B272</f>
        <v>0</v>
      </c>
      <c r="C268" s="129">
        <f>C269+C270+C271+C272</f>
        <v>500</v>
      </c>
      <c r="D268" s="129">
        <f>D269+D270+D271+D272</f>
        <v>3200</v>
      </c>
      <c r="E268" s="129">
        <f>E269+E270+E271+E272</f>
        <v>0</v>
      </c>
    </row>
    <row r="269" spans="1:11" ht="24.75" customHeight="1" thickBot="1" x14ac:dyDescent="0.3">
      <c r="A269" s="123" t="s">
        <v>43</v>
      </c>
      <c r="B269" s="129"/>
      <c r="C269" s="129">
        <v>500</v>
      </c>
      <c r="D269" s="129">
        <v>3200</v>
      </c>
      <c r="E269" s="129"/>
    </row>
    <row r="270" spans="1:11" ht="24.75" customHeight="1" thickBot="1" x14ac:dyDescent="0.3">
      <c r="A270" s="123" t="s">
        <v>76</v>
      </c>
      <c r="B270" s="129"/>
      <c r="C270" s="129"/>
      <c r="D270" s="129"/>
      <c r="E270" s="129"/>
    </row>
    <row r="271" spans="1:11" ht="39" customHeight="1" thickBot="1" x14ac:dyDescent="0.3">
      <c r="A271" s="123" t="s">
        <v>77</v>
      </c>
      <c r="B271" s="129"/>
      <c r="C271" s="129"/>
      <c r="D271" s="129"/>
      <c r="E271" s="129"/>
    </row>
    <row r="272" spans="1:11" ht="35.25" customHeight="1" thickBot="1" x14ac:dyDescent="0.3">
      <c r="A272" s="123" t="s">
        <v>78</v>
      </c>
      <c r="B272" s="129"/>
      <c r="C272" s="129"/>
      <c r="D272" s="129"/>
      <c r="E272" s="129"/>
    </row>
    <row r="273" spans="1:11" ht="24.75" customHeight="1" thickBot="1" x14ac:dyDescent="0.3">
      <c r="A273" s="131" t="s">
        <v>111</v>
      </c>
      <c r="B273" s="129">
        <f>B263+B268</f>
        <v>0</v>
      </c>
      <c r="C273" s="129">
        <f>C263+C268</f>
        <v>500</v>
      </c>
      <c r="D273" s="129">
        <f>D263+D268</f>
        <v>3200</v>
      </c>
      <c r="E273" s="129">
        <f>E263+E268</f>
        <v>0</v>
      </c>
    </row>
    <row r="274" spans="1:11" ht="19.5" thickBot="1" x14ac:dyDescent="0.3">
      <c r="A274" s="157" t="s">
        <v>88</v>
      </c>
      <c r="B274" s="539" t="s">
        <v>258</v>
      </c>
      <c r="C274" s="540"/>
      <c r="D274" s="540"/>
      <c r="E274" s="541"/>
    </row>
    <row r="275" spans="1:11" ht="34.5" thickBot="1" x14ac:dyDescent="0.3">
      <c r="A275" s="113" t="s">
        <v>28</v>
      </c>
      <c r="B275" s="166" t="s">
        <v>259</v>
      </c>
      <c r="C275" s="140" t="s">
        <v>169</v>
      </c>
      <c r="D275" s="167" t="s">
        <v>260</v>
      </c>
      <c r="E275" s="142"/>
    </row>
    <row r="276" spans="1:11" ht="15.75" thickBot="1" x14ac:dyDescent="0.3">
      <c r="A276" s="114" t="s">
        <v>30</v>
      </c>
      <c r="B276" s="582" t="s">
        <v>261</v>
      </c>
      <c r="C276" s="583"/>
      <c r="D276" s="583"/>
      <c r="E276" s="584"/>
      <c r="G276" s="618"/>
      <c r="H276" s="619"/>
      <c r="I276" s="619"/>
      <c r="J276" s="619"/>
      <c r="K276" s="620"/>
    </row>
    <row r="277" spans="1:11" ht="15.75" thickBot="1" x14ac:dyDescent="0.3">
      <c r="A277" s="114" t="s">
        <v>32</v>
      </c>
      <c r="B277" s="168" t="s">
        <v>262</v>
      </c>
      <c r="C277" s="169"/>
      <c r="D277" s="169"/>
      <c r="E277" s="170"/>
    </row>
    <row r="278" spans="1:11" x14ac:dyDescent="0.25">
      <c r="A278" s="577"/>
      <c r="B278" s="116">
        <v>2019</v>
      </c>
      <c r="C278" s="116">
        <v>2020</v>
      </c>
      <c r="D278" s="116">
        <v>2021</v>
      </c>
      <c r="E278" s="116">
        <v>2022</v>
      </c>
    </row>
    <row r="279" spans="1:11" ht="15.75" thickBot="1" x14ac:dyDescent="0.3">
      <c r="A279" s="578"/>
      <c r="B279" s="117" t="s">
        <v>13</v>
      </c>
      <c r="C279" s="117" t="s">
        <v>14</v>
      </c>
      <c r="D279" s="117" t="s">
        <v>14</v>
      </c>
      <c r="E279" s="117" t="s">
        <v>14</v>
      </c>
    </row>
    <row r="280" spans="1:11" ht="30.75" customHeight="1" thickBot="1" x14ac:dyDescent="0.3">
      <c r="A280" s="114" t="s">
        <v>34</v>
      </c>
      <c r="B280" s="118">
        <v>1</v>
      </c>
      <c r="C280" s="118"/>
      <c r="D280" s="118"/>
      <c r="E280" s="118"/>
    </row>
    <row r="281" spans="1:11" ht="26.25" customHeight="1" thickBot="1" x14ac:dyDescent="0.3">
      <c r="A281" s="114" t="s">
        <v>35</v>
      </c>
      <c r="B281" s="118">
        <f>B299</f>
        <v>10000</v>
      </c>
      <c r="C281" s="118">
        <f>C299</f>
        <v>0</v>
      </c>
      <c r="D281" s="118">
        <f>D299</f>
        <v>0</v>
      </c>
      <c r="E281" s="118">
        <f>E299</f>
        <v>0</v>
      </c>
    </row>
    <row r="282" spans="1:11" ht="15.75" thickBot="1" x14ac:dyDescent="0.3">
      <c r="A282" s="114" t="s">
        <v>36</v>
      </c>
      <c r="B282" s="118">
        <f>B281/B280</f>
        <v>10000</v>
      </c>
      <c r="C282" s="118"/>
      <c r="D282" s="118"/>
      <c r="E282" s="118"/>
    </row>
    <row r="283" spans="1:11" ht="15.75" thickBot="1" x14ac:dyDescent="0.3">
      <c r="A283" s="114" t="s">
        <v>37</v>
      </c>
      <c r="B283" s="119" t="s">
        <v>38</v>
      </c>
      <c r="C283" s="120">
        <f t="shared" ref="C283:C285" si="12">C280/B280-1</f>
        <v>-1</v>
      </c>
      <c r="D283" s="120"/>
      <c r="E283" s="120"/>
      <c r="G283" s="78"/>
      <c r="H283" s="78"/>
      <c r="I283" s="78"/>
      <c r="J283" s="78"/>
      <c r="K283" s="78"/>
    </row>
    <row r="284" spans="1:11" ht="15.75" thickBot="1" x14ac:dyDescent="0.3">
      <c r="A284" s="114" t="s">
        <v>39</v>
      </c>
      <c r="B284" s="119" t="s">
        <v>38</v>
      </c>
      <c r="C284" s="120">
        <f t="shared" si="12"/>
        <v>-1</v>
      </c>
      <c r="D284" s="120"/>
      <c r="E284" s="120"/>
    </row>
    <row r="285" spans="1:11" ht="23.25" thickBot="1" x14ac:dyDescent="0.3">
      <c r="A285" s="114" t="s">
        <v>40</v>
      </c>
      <c r="B285" s="119" t="s">
        <v>38</v>
      </c>
      <c r="C285" s="120">
        <f t="shared" si="12"/>
        <v>-1</v>
      </c>
      <c r="D285" s="120"/>
      <c r="E285" s="120"/>
    </row>
    <row r="286" spans="1:11" ht="15.75" thickBot="1" x14ac:dyDescent="0.3">
      <c r="A286" s="562" t="s">
        <v>248</v>
      </c>
      <c r="B286" s="563"/>
      <c r="C286" s="563"/>
      <c r="D286" s="563"/>
      <c r="E286" s="564"/>
    </row>
    <row r="287" spans="1:11" x14ac:dyDescent="0.25">
      <c r="A287" s="577"/>
      <c r="B287" s="116">
        <v>2019</v>
      </c>
      <c r="C287" s="116">
        <v>2020</v>
      </c>
      <c r="D287" s="116">
        <v>2021</v>
      </c>
      <c r="E287" s="116">
        <v>2022</v>
      </c>
    </row>
    <row r="288" spans="1:11" ht="15.75" thickBot="1" x14ac:dyDescent="0.3">
      <c r="A288" s="578"/>
      <c r="B288" s="117" t="s">
        <v>13</v>
      </c>
      <c r="C288" s="117" t="s">
        <v>14</v>
      </c>
      <c r="D288" s="117" t="s">
        <v>14</v>
      </c>
      <c r="E288" s="117" t="s">
        <v>14</v>
      </c>
    </row>
    <row r="289" spans="1:5" ht="15" customHeight="1" thickBot="1" x14ac:dyDescent="0.3">
      <c r="A289" s="121" t="s">
        <v>75</v>
      </c>
      <c r="B289" s="122">
        <f>B290+B291+B292+B293</f>
        <v>0</v>
      </c>
      <c r="C289" s="122">
        <f>C290+C291+C292+C293</f>
        <v>0</v>
      </c>
      <c r="D289" s="122">
        <f>D290+D291+D292+D293</f>
        <v>0</v>
      </c>
      <c r="E289" s="122">
        <f>E290+E291+E292+E293</f>
        <v>0</v>
      </c>
    </row>
    <row r="290" spans="1:5" ht="15.75" thickBot="1" x14ac:dyDescent="0.3">
      <c r="A290" s="123" t="s">
        <v>43</v>
      </c>
      <c r="B290" s="122"/>
      <c r="C290" s="122"/>
      <c r="D290" s="122"/>
      <c r="E290" s="122"/>
    </row>
    <row r="291" spans="1:5" ht="25.5" customHeight="1" thickBot="1" x14ac:dyDescent="0.3">
      <c r="A291" s="123" t="s">
        <v>76</v>
      </c>
      <c r="B291" s="122"/>
      <c r="C291" s="122"/>
      <c r="D291" s="122"/>
      <c r="E291" s="122"/>
    </row>
    <row r="292" spans="1:5" ht="17.25" customHeight="1" thickBot="1" x14ac:dyDescent="0.3">
      <c r="A292" s="123" t="s">
        <v>77</v>
      </c>
      <c r="B292" s="122"/>
      <c r="C292" s="122"/>
      <c r="D292" s="122"/>
      <c r="E292" s="122"/>
    </row>
    <row r="293" spans="1:5" ht="15.75" thickBot="1" x14ac:dyDescent="0.3">
      <c r="A293" s="123" t="s">
        <v>78</v>
      </c>
      <c r="B293" s="122"/>
      <c r="C293" s="122"/>
      <c r="D293" s="122"/>
      <c r="E293" s="122"/>
    </row>
    <row r="294" spans="1:5" ht="15.75" thickBot="1" x14ac:dyDescent="0.3">
      <c r="A294" s="121" t="s">
        <v>79</v>
      </c>
      <c r="B294" s="129">
        <f>B295+B296+B297+B298</f>
        <v>10000</v>
      </c>
      <c r="C294" s="129">
        <f>C295+C296+C297+C298</f>
        <v>0</v>
      </c>
      <c r="D294" s="129">
        <f>D295+D296+D297+D298</f>
        <v>0</v>
      </c>
      <c r="E294" s="129">
        <f>E295+E296+E297+E298</f>
        <v>0</v>
      </c>
    </row>
    <row r="295" spans="1:5" ht="15.75" thickBot="1" x14ac:dyDescent="0.3">
      <c r="A295" s="123" t="s">
        <v>43</v>
      </c>
      <c r="B295" s="129">
        <v>10000</v>
      </c>
      <c r="C295" s="122"/>
      <c r="D295" s="122"/>
      <c r="E295" s="122"/>
    </row>
    <row r="296" spans="1:5" ht="15.75" thickBot="1" x14ac:dyDescent="0.3">
      <c r="A296" s="123" t="s">
        <v>76</v>
      </c>
      <c r="B296" s="129"/>
      <c r="C296" s="122"/>
      <c r="D296" s="122"/>
      <c r="E296" s="122"/>
    </row>
    <row r="297" spans="1:5" ht="17.25" customHeight="1" thickBot="1" x14ac:dyDescent="0.3">
      <c r="A297" s="123" t="s">
        <v>77</v>
      </c>
      <c r="B297" s="129"/>
      <c r="C297" s="122"/>
      <c r="D297" s="122"/>
      <c r="E297" s="122"/>
    </row>
    <row r="298" spans="1:5" ht="16.5" customHeight="1" thickBot="1" x14ac:dyDescent="0.3">
      <c r="A298" s="123" t="s">
        <v>78</v>
      </c>
      <c r="B298" s="129"/>
      <c r="C298" s="122"/>
      <c r="D298" s="122"/>
      <c r="E298" s="122"/>
    </row>
    <row r="299" spans="1:5" ht="16.5" customHeight="1" thickBot="1" x14ac:dyDescent="0.3">
      <c r="A299" s="160" t="s">
        <v>51</v>
      </c>
      <c r="B299" s="129">
        <f>B289+B294</f>
        <v>10000</v>
      </c>
      <c r="C299" s="129">
        <f>C289+C294</f>
        <v>0</v>
      </c>
      <c r="D299" s="129">
        <f>D289+D294</f>
        <v>0</v>
      </c>
      <c r="E299" s="129">
        <f>E289+E294</f>
        <v>0</v>
      </c>
    </row>
    <row r="300" spans="1:5" ht="31.5" customHeight="1" thickBot="1" x14ac:dyDescent="0.3">
      <c r="A300" s="113" t="s">
        <v>80</v>
      </c>
      <c r="B300" s="113" t="s">
        <v>263</v>
      </c>
      <c r="C300" s="135" t="s">
        <v>169</v>
      </c>
      <c r="D300" s="602"/>
      <c r="E300" s="603"/>
    </row>
    <row r="301" spans="1:5" ht="16.5" customHeight="1" thickBot="1" x14ac:dyDescent="0.3">
      <c r="A301" s="114" t="s">
        <v>30</v>
      </c>
      <c r="B301" s="629" t="s">
        <v>263</v>
      </c>
      <c r="C301" s="630"/>
      <c r="D301" s="630"/>
      <c r="E301" s="631"/>
    </row>
    <row r="302" spans="1:5" ht="16.5" customHeight="1" thickBot="1" x14ac:dyDescent="0.3">
      <c r="A302" s="114" t="s">
        <v>32</v>
      </c>
      <c r="B302" s="597"/>
      <c r="C302" s="598"/>
      <c r="D302" s="598"/>
      <c r="E302" s="599"/>
    </row>
    <row r="303" spans="1:5" x14ac:dyDescent="0.25">
      <c r="A303" s="577"/>
      <c r="B303" s="116">
        <v>2019</v>
      </c>
      <c r="C303" s="116">
        <v>2020</v>
      </c>
      <c r="D303" s="116">
        <v>2021</v>
      </c>
      <c r="E303" s="116">
        <v>2022</v>
      </c>
    </row>
    <row r="304" spans="1:5" ht="15.75" thickBot="1" x14ac:dyDescent="0.3">
      <c r="A304" s="578"/>
      <c r="B304" s="117" t="s">
        <v>13</v>
      </c>
      <c r="C304" s="117" t="s">
        <v>14</v>
      </c>
      <c r="D304" s="117" t="s">
        <v>14</v>
      </c>
      <c r="E304" s="117" t="s">
        <v>14</v>
      </c>
    </row>
    <row r="305" spans="1:11" ht="15.75" thickBot="1" x14ac:dyDescent="0.3">
      <c r="A305" s="114" t="s">
        <v>34</v>
      </c>
      <c r="B305" s="119">
        <v>0</v>
      </c>
      <c r="C305" s="119">
        <v>1</v>
      </c>
      <c r="D305" s="119">
        <v>0</v>
      </c>
      <c r="E305" s="119">
        <v>0</v>
      </c>
    </row>
    <row r="306" spans="1:11" ht="15.75" thickBot="1" x14ac:dyDescent="0.3">
      <c r="A306" s="114" t="s">
        <v>35</v>
      </c>
      <c r="B306" s="118">
        <v>0</v>
      </c>
      <c r="C306" s="118">
        <v>500</v>
      </c>
      <c r="D306" s="118">
        <v>0</v>
      </c>
      <c r="E306" s="118">
        <v>0</v>
      </c>
    </row>
    <row r="307" spans="1:11" ht="15.75" customHeight="1" thickBot="1" x14ac:dyDescent="0.3">
      <c r="A307" s="114" t="s">
        <v>36</v>
      </c>
      <c r="B307" s="118"/>
      <c r="C307" s="118">
        <f>C306/C305</f>
        <v>500</v>
      </c>
      <c r="D307" s="118"/>
      <c r="E307" s="118"/>
    </row>
    <row r="308" spans="1:11" ht="12.75" customHeight="1" thickBot="1" x14ac:dyDescent="0.3">
      <c r="A308" s="114" t="s">
        <v>37</v>
      </c>
      <c r="B308" s="119" t="s">
        <v>38</v>
      </c>
      <c r="C308" s="120"/>
      <c r="D308" s="120">
        <f t="shared" ref="D308:D310" si="13">D305/C305-1</f>
        <v>-1</v>
      </c>
      <c r="E308" s="120"/>
      <c r="G308" s="78"/>
      <c r="H308" s="78"/>
      <c r="I308" s="78"/>
      <c r="J308" s="78"/>
      <c r="K308" s="78"/>
    </row>
    <row r="309" spans="1:11" ht="9" customHeight="1" thickBot="1" x14ac:dyDescent="0.3">
      <c r="A309" s="114" t="s">
        <v>39</v>
      </c>
      <c r="B309" s="119" t="s">
        <v>38</v>
      </c>
      <c r="C309" s="120"/>
      <c r="D309" s="120">
        <f t="shared" si="13"/>
        <v>-1</v>
      </c>
      <c r="E309" s="120"/>
    </row>
    <row r="310" spans="1:11" ht="23.25" thickBot="1" x14ac:dyDescent="0.3">
      <c r="A310" s="114" t="s">
        <v>40</v>
      </c>
      <c r="B310" s="119" t="s">
        <v>38</v>
      </c>
      <c r="C310" s="120"/>
      <c r="D310" s="120">
        <f t="shared" si="13"/>
        <v>-1</v>
      </c>
      <c r="E310" s="120"/>
    </row>
    <row r="311" spans="1:11" ht="15.75" thickBot="1" x14ac:dyDescent="0.3">
      <c r="A311" s="562" t="s">
        <v>250</v>
      </c>
      <c r="B311" s="563"/>
      <c r="C311" s="563"/>
      <c r="D311" s="563"/>
      <c r="E311" s="564"/>
    </row>
    <row r="312" spans="1:11" x14ac:dyDescent="0.25">
      <c r="A312" s="577"/>
      <c r="B312" s="116">
        <v>2019</v>
      </c>
      <c r="C312" s="116">
        <v>2020</v>
      </c>
      <c r="D312" s="116">
        <v>2021</v>
      </c>
      <c r="E312" s="116">
        <v>2022</v>
      </c>
    </row>
    <row r="313" spans="1:11" ht="15" customHeight="1" thickBot="1" x14ac:dyDescent="0.3">
      <c r="A313" s="578"/>
      <c r="B313" s="117" t="s">
        <v>13</v>
      </c>
      <c r="C313" s="117" t="s">
        <v>14</v>
      </c>
      <c r="D313" s="117" t="s">
        <v>14</v>
      </c>
      <c r="E313" s="117" t="s">
        <v>14</v>
      </c>
    </row>
    <row r="314" spans="1:11" ht="15.75" thickBot="1" x14ac:dyDescent="0.3">
      <c r="A314" s="121" t="s">
        <v>75</v>
      </c>
      <c r="B314" s="122">
        <f>B315+B316+B317+B318</f>
        <v>0</v>
      </c>
      <c r="C314" s="122">
        <f>C315+C316+C317+C318</f>
        <v>0</v>
      </c>
      <c r="D314" s="122">
        <f>D315+D316+D317+D318</f>
        <v>0</v>
      </c>
      <c r="E314" s="122">
        <f>E315+E316+E317+E318</f>
        <v>0</v>
      </c>
    </row>
    <row r="315" spans="1:11" ht="15.75" thickBot="1" x14ac:dyDescent="0.3">
      <c r="A315" s="123" t="s">
        <v>43</v>
      </c>
      <c r="B315" s="122"/>
      <c r="C315" s="122"/>
      <c r="D315" s="122"/>
      <c r="E315" s="122"/>
    </row>
    <row r="316" spans="1:11" ht="15.75" thickBot="1" x14ac:dyDescent="0.3">
      <c r="A316" s="123" t="s">
        <v>76</v>
      </c>
      <c r="B316" s="122"/>
      <c r="C316" s="122"/>
      <c r="D316" s="122"/>
      <c r="E316" s="122"/>
    </row>
    <row r="317" spans="1:11" ht="15.75" thickBot="1" x14ac:dyDescent="0.3">
      <c r="A317" s="123" t="s">
        <v>77</v>
      </c>
      <c r="B317" s="122"/>
      <c r="C317" s="122"/>
      <c r="D317" s="122"/>
      <c r="E317" s="122"/>
    </row>
    <row r="318" spans="1:11" ht="17.25" customHeight="1" thickBot="1" x14ac:dyDescent="0.3">
      <c r="A318" s="123" t="s">
        <v>78</v>
      </c>
      <c r="B318" s="122"/>
      <c r="C318" s="122"/>
      <c r="D318" s="122"/>
      <c r="E318" s="122"/>
    </row>
    <row r="319" spans="1:11" ht="15.75" thickBot="1" x14ac:dyDescent="0.3">
      <c r="A319" s="121" t="s">
        <v>79</v>
      </c>
      <c r="B319" s="129">
        <f>B320+B321+B322+B323</f>
        <v>0</v>
      </c>
      <c r="C319" s="129">
        <f>C320+C321+C322+C323</f>
        <v>500</v>
      </c>
      <c r="D319" s="129">
        <f>D320+D321+D322+D323</f>
        <v>0</v>
      </c>
      <c r="E319" s="129">
        <f>E320+E321+E322+E323</f>
        <v>0</v>
      </c>
    </row>
    <row r="320" spans="1:11" ht="12.75" customHeight="1" thickBot="1" x14ac:dyDescent="0.3">
      <c r="A320" s="123" t="s">
        <v>43</v>
      </c>
      <c r="B320" s="129"/>
      <c r="C320" s="122">
        <v>500</v>
      </c>
      <c r="D320" s="122"/>
      <c r="E320" s="122"/>
    </row>
    <row r="321" spans="1:11" ht="9" customHeight="1" thickBot="1" x14ac:dyDescent="0.3">
      <c r="A321" s="123" t="s">
        <v>76</v>
      </c>
      <c r="B321" s="129"/>
      <c r="C321" s="122"/>
      <c r="D321" s="122"/>
      <c r="E321" s="122"/>
    </row>
    <row r="322" spans="1:11" ht="15.75" thickBot="1" x14ac:dyDescent="0.3">
      <c r="A322" s="123" t="s">
        <v>77</v>
      </c>
      <c r="B322" s="129"/>
      <c r="C322" s="122"/>
      <c r="D322" s="122"/>
      <c r="E322" s="122"/>
    </row>
    <row r="323" spans="1:11" ht="15.75" thickBot="1" x14ac:dyDescent="0.3">
      <c r="A323" s="123" t="s">
        <v>78</v>
      </c>
      <c r="B323" s="129"/>
      <c r="C323" s="122"/>
      <c r="D323" s="122"/>
      <c r="E323" s="122"/>
    </row>
    <row r="324" spans="1:11" ht="15.75" thickBot="1" x14ac:dyDescent="0.3">
      <c r="A324" s="160" t="s">
        <v>251</v>
      </c>
      <c r="B324" s="129">
        <f>B314+B319</f>
        <v>0</v>
      </c>
      <c r="C324" s="129">
        <f>C314+C319</f>
        <v>500</v>
      </c>
      <c r="D324" s="129">
        <f>D314+D319</f>
        <v>0</v>
      </c>
      <c r="E324" s="129">
        <f>E314+E319</f>
        <v>0</v>
      </c>
    </row>
    <row r="325" spans="1:11" ht="34.5" hidden="1" thickBot="1" x14ac:dyDescent="0.3">
      <c r="A325" s="113" t="s">
        <v>264</v>
      </c>
      <c r="B325" s="166"/>
      <c r="C325" s="140" t="s">
        <v>169</v>
      </c>
      <c r="D325" s="159"/>
      <c r="E325" s="142"/>
    </row>
    <row r="326" spans="1:11" ht="15.75" hidden="1" thickBot="1" x14ac:dyDescent="0.3">
      <c r="A326" s="114" t="s">
        <v>30</v>
      </c>
      <c r="B326" s="582"/>
      <c r="C326" s="583"/>
      <c r="D326" s="583"/>
      <c r="E326" s="584"/>
    </row>
    <row r="327" spans="1:11" ht="15.75" hidden="1" thickBot="1" x14ac:dyDescent="0.3">
      <c r="A327" s="114" t="s">
        <v>32</v>
      </c>
      <c r="B327" s="597"/>
      <c r="C327" s="598"/>
      <c r="D327" s="598"/>
      <c r="E327" s="599"/>
    </row>
    <row r="328" spans="1:11" ht="15.75" hidden="1" customHeight="1" x14ac:dyDescent="0.3">
      <c r="A328" s="577"/>
      <c r="B328" s="116">
        <v>2019</v>
      </c>
      <c r="C328" s="116">
        <v>2020</v>
      </c>
      <c r="D328" s="116">
        <v>2021</v>
      </c>
      <c r="E328" s="116">
        <v>2022</v>
      </c>
    </row>
    <row r="329" spans="1:11" ht="12.75" hidden="1" customHeight="1" thickBot="1" x14ac:dyDescent="0.3">
      <c r="A329" s="578"/>
      <c r="B329" s="117" t="s">
        <v>13</v>
      </c>
      <c r="C329" s="117" t="s">
        <v>14</v>
      </c>
      <c r="D329" s="117" t="s">
        <v>14</v>
      </c>
      <c r="E329" s="117" t="s">
        <v>14</v>
      </c>
    </row>
    <row r="330" spans="1:11" ht="9" hidden="1" customHeight="1" thickBot="1" x14ac:dyDescent="0.3">
      <c r="A330" s="114" t="s">
        <v>34</v>
      </c>
      <c r="B330" s="114"/>
      <c r="C330" s="114"/>
      <c r="D330" s="114"/>
      <c r="E330" s="114"/>
    </row>
    <row r="331" spans="1:11" ht="15.75" hidden="1" thickBot="1" x14ac:dyDescent="0.3">
      <c r="A331" s="114" t="s">
        <v>35</v>
      </c>
      <c r="B331" s="118">
        <f>B349</f>
        <v>0</v>
      </c>
      <c r="C331" s="118">
        <f>C349</f>
        <v>0</v>
      </c>
      <c r="D331" s="118">
        <f>D349</f>
        <v>0</v>
      </c>
      <c r="E331" s="118">
        <f>E349</f>
        <v>0</v>
      </c>
    </row>
    <row r="332" spans="1:11" ht="15.75" hidden="1" thickBot="1" x14ac:dyDescent="0.3">
      <c r="A332" s="114" t="s">
        <v>36</v>
      </c>
      <c r="B332" s="118" t="e">
        <f>B331/B330</f>
        <v>#DIV/0!</v>
      </c>
      <c r="C332" s="118" t="e">
        <f>C331/C330</f>
        <v>#DIV/0!</v>
      </c>
      <c r="D332" s="118" t="e">
        <f>D331/D330</f>
        <v>#DIV/0!</v>
      </c>
      <c r="E332" s="118" t="e">
        <f>E331/E330</f>
        <v>#DIV/0!</v>
      </c>
    </row>
    <row r="333" spans="1:11" ht="15.75" hidden="1" thickBot="1" x14ac:dyDescent="0.3">
      <c r="A333" s="114" t="s">
        <v>37</v>
      </c>
      <c r="B333" s="119" t="s">
        <v>38</v>
      </c>
      <c r="C333" s="120" t="e">
        <f t="shared" ref="C333:E335" si="14">C330/B330-1</f>
        <v>#DIV/0!</v>
      </c>
      <c r="D333" s="120" t="e">
        <f t="shared" si="14"/>
        <v>#DIV/0!</v>
      </c>
      <c r="E333" s="120" t="e">
        <f t="shared" si="14"/>
        <v>#DIV/0!</v>
      </c>
      <c r="G333" s="78"/>
      <c r="H333" s="78"/>
      <c r="I333" s="78"/>
      <c r="J333" s="78"/>
      <c r="K333" s="78"/>
    </row>
    <row r="334" spans="1:11" ht="15" hidden="1" customHeight="1" thickBot="1" x14ac:dyDescent="0.3">
      <c r="A334" s="114" t="s">
        <v>39</v>
      </c>
      <c r="B334" s="119" t="s">
        <v>38</v>
      </c>
      <c r="C334" s="120" t="e">
        <f t="shared" si="14"/>
        <v>#DIV/0!</v>
      </c>
      <c r="D334" s="120" t="e">
        <f t="shared" si="14"/>
        <v>#DIV/0!</v>
      </c>
      <c r="E334" s="120" t="e">
        <f t="shared" si="14"/>
        <v>#DIV/0!</v>
      </c>
    </row>
    <row r="335" spans="1:11" ht="23.25" hidden="1" thickBot="1" x14ac:dyDescent="0.3">
      <c r="A335" s="114" t="s">
        <v>40</v>
      </c>
      <c r="B335" s="119" t="s">
        <v>38</v>
      </c>
      <c r="C335" s="120" t="e">
        <f t="shared" si="14"/>
        <v>#DIV/0!</v>
      </c>
      <c r="D335" s="120" t="e">
        <f t="shared" si="14"/>
        <v>#DIV/0!</v>
      </c>
      <c r="E335" s="120" t="e">
        <f t="shared" si="14"/>
        <v>#DIV/0!</v>
      </c>
    </row>
    <row r="336" spans="1:11" ht="15.75" hidden="1" thickBot="1" x14ac:dyDescent="0.3">
      <c r="A336" s="562" t="s">
        <v>265</v>
      </c>
      <c r="B336" s="563"/>
      <c r="C336" s="563"/>
      <c r="D336" s="563"/>
      <c r="E336" s="564"/>
    </row>
    <row r="337" spans="1:5" ht="15.75" hidden="1" customHeight="1" x14ac:dyDescent="0.3">
      <c r="A337" s="577"/>
      <c r="B337" s="116">
        <v>2018</v>
      </c>
      <c r="C337" s="116">
        <v>2019</v>
      </c>
      <c r="D337" s="116">
        <v>2020</v>
      </c>
      <c r="E337" s="116">
        <v>2021</v>
      </c>
    </row>
    <row r="338" spans="1:5" ht="15.75" hidden="1" customHeight="1" thickBot="1" x14ac:dyDescent="0.3">
      <c r="A338" s="578"/>
      <c r="B338" s="117" t="s">
        <v>13</v>
      </c>
      <c r="C338" s="117" t="s">
        <v>14</v>
      </c>
      <c r="D338" s="117" t="s">
        <v>14</v>
      </c>
      <c r="E338" s="117" t="s">
        <v>14</v>
      </c>
    </row>
    <row r="339" spans="1:5" ht="15.75" hidden="1" thickBot="1" x14ac:dyDescent="0.3">
      <c r="A339" s="121" t="s">
        <v>75</v>
      </c>
      <c r="B339" s="122">
        <f>B340+B341+B342+B343</f>
        <v>0</v>
      </c>
      <c r="C339" s="122">
        <f>C340+C341+C342+C343</f>
        <v>0</v>
      </c>
      <c r="D339" s="122">
        <f>D340+D341+D342+D343</f>
        <v>0</v>
      </c>
      <c r="E339" s="122">
        <f>E340+E341+E342+E343</f>
        <v>0</v>
      </c>
    </row>
    <row r="340" spans="1:5" ht="15.75" hidden="1" customHeight="1" thickBot="1" x14ac:dyDescent="0.3">
      <c r="A340" s="123" t="s">
        <v>43</v>
      </c>
      <c r="B340" s="122"/>
      <c r="C340" s="122"/>
      <c r="D340" s="122"/>
      <c r="E340" s="122"/>
    </row>
    <row r="341" spans="1:5" ht="23.25" hidden="1" customHeight="1" thickBot="1" x14ac:dyDescent="0.3">
      <c r="A341" s="123" t="s">
        <v>76</v>
      </c>
      <c r="B341" s="122"/>
      <c r="C341" s="122"/>
      <c r="D341" s="122"/>
      <c r="E341" s="122"/>
    </row>
    <row r="342" spans="1:5" ht="23.25" hidden="1" customHeight="1" thickBot="1" x14ac:dyDescent="0.3">
      <c r="A342" s="123" t="s">
        <v>77</v>
      </c>
      <c r="B342" s="122"/>
      <c r="C342" s="122"/>
      <c r="D342" s="122"/>
      <c r="E342" s="122"/>
    </row>
    <row r="343" spans="1:5" ht="23.25" hidden="1" customHeight="1" thickBot="1" x14ac:dyDescent="0.3">
      <c r="A343" s="123" t="s">
        <v>78</v>
      </c>
      <c r="B343" s="122"/>
      <c r="C343" s="122"/>
      <c r="D343" s="122"/>
      <c r="E343" s="122"/>
    </row>
    <row r="344" spans="1:5" ht="12.75" hidden="1" customHeight="1" thickBot="1" x14ac:dyDescent="0.3">
      <c r="A344" s="121" t="s">
        <v>79</v>
      </c>
      <c r="B344" s="129">
        <f>B345+B346+B347+B348</f>
        <v>0</v>
      </c>
      <c r="C344" s="129">
        <f>C345+C346+C347+C348</f>
        <v>0</v>
      </c>
      <c r="D344" s="129">
        <f>D345+D346+D347+D348</f>
        <v>0</v>
      </c>
      <c r="E344" s="129">
        <f>E345+E346+E347+E348</f>
        <v>0</v>
      </c>
    </row>
    <row r="345" spans="1:5" ht="9" hidden="1" customHeight="1" thickBot="1" x14ac:dyDescent="0.3">
      <c r="A345" s="123" t="s">
        <v>43</v>
      </c>
      <c r="B345" s="129"/>
      <c r="C345" s="122"/>
      <c r="D345" s="122"/>
      <c r="E345" s="122"/>
    </row>
    <row r="346" spans="1:5" ht="26.25" hidden="1" customHeight="1" thickBot="1" x14ac:dyDescent="0.3">
      <c r="A346" s="123" t="s">
        <v>76</v>
      </c>
      <c r="B346" s="129"/>
      <c r="C346" s="122"/>
      <c r="D346" s="122"/>
      <c r="E346" s="122"/>
    </row>
    <row r="347" spans="1:5" ht="16.5" hidden="1" customHeight="1" thickBot="1" x14ac:dyDescent="0.3">
      <c r="A347" s="123" t="s">
        <v>77</v>
      </c>
      <c r="B347" s="129"/>
      <c r="C347" s="122"/>
      <c r="D347" s="122"/>
      <c r="E347" s="122"/>
    </row>
    <row r="348" spans="1:5" ht="15.75" hidden="1" customHeight="1" thickBot="1" x14ac:dyDescent="0.3">
      <c r="A348" s="123" t="s">
        <v>78</v>
      </c>
      <c r="B348" s="129"/>
      <c r="C348" s="122"/>
      <c r="D348" s="122"/>
      <c r="E348" s="122"/>
    </row>
    <row r="349" spans="1:5" ht="12.75" hidden="1" customHeight="1" thickBot="1" x14ac:dyDescent="0.3">
      <c r="A349" s="131" t="s">
        <v>266</v>
      </c>
      <c r="B349" s="129">
        <f>B339+B344</f>
        <v>0</v>
      </c>
      <c r="C349" s="129">
        <f>C339+C344</f>
        <v>0</v>
      </c>
      <c r="D349" s="129">
        <f>D339+D344</f>
        <v>0</v>
      </c>
      <c r="E349" s="129">
        <f>E339+E344</f>
        <v>0</v>
      </c>
    </row>
    <row r="350" spans="1:5" ht="24" customHeight="1" thickBot="1" x14ac:dyDescent="0.3">
      <c r="A350" s="157" t="s">
        <v>88</v>
      </c>
      <c r="B350" s="632" t="s">
        <v>90</v>
      </c>
      <c r="C350" s="633"/>
      <c r="D350" s="633"/>
      <c r="E350" s="634"/>
    </row>
    <row r="351" spans="1:5" ht="33.75" customHeight="1" thickBot="1" x14ac:dyDescent="0.3">
      <c r="A351" s="113" t="s">
        <v>69</v>
      </c>
      <c r="B351" s="171" t="s">
        <v>267</v>
      </c>
      <c r="C351" s="140" t="s">
        <v>169</v>
      </c>
      <c r="D351" s="159"/>
      <c r="E351" s="142"/>
    </row>
    <row r="352" spans="1:5" ht="15.75" thickBot="1" x14ac:dyDescent="0.3">
      <c r="A352" s="114" t="s">
        <v>30</v>
      </c>
      <c r="B352" s="635" t="s">
        <v>267</v>
      </c>
      <c r="C352" s="636"/>
      <c r="D352" s="636"/>
      <c r="E352" s="637"/>
    </row>
    <row r="353" spans="1:11" ht="15.75" thickBot="1" x14ac:dyDescent="0.3">
      <c r="A353" s="114" t="s">
        <v>32</v>
      </c>
      <c r="B353" s="597" t="s">
        <v>224</v>
      </c>
      <c r="C353" s="598"/>
      <c r="D353" s="598"/>
      <c r="E353" s="599"/>
    </row>
    <row r="354" spans="1:11" x14ac:dyDescent="0.25">
      <c r="A354" s="577"/>
      <c r="B354" s="116">
        <v>2018</v>
      </c>
      <c r="C354" s="116">
        <v>2019</v>
      </c>
      <c r="D354" s="116">
        <v>2020</v>
      </c>
      <c r="E354" s="116">
        <v>2021</v>
      </c>
    </row>
    <row r="355" spans="1:11" ht="15.75" thickBot="1" x14ac:dyDescent="0.3">
      <c r="A355" s="578"/>
      <c r="B355" s="117" t="s">
        <v>13</v>
      </c>
      <c r="C355" s="117" t="s">
        <v>14</v>
      </c>
      <c r="D355" s="117" t="s">
        <v>14</v>
      </c>
      <c r="E355" s="117" t="s">
        <v>14</v>
      </c>
    </row>
    <row r="356" spans="1:11" ht="15.75" thickBot="1" x14ac:dyDescent="0.3">
      <c r="A356" s="114" t="s">
        <v>34</v>
      </c>
      <c r="B356" s="114">
        <v>0</v>
      </c>
      <c r="C356" s="114">
        <v>0</v>
      </c>
      <c r="D356" s="114">
        <v>2</v>
      </c>
      <c r="E356" s="114">
        <v>0</v>
      </c>
    </row>
    <row r="357" spans="1:11" ht="12.75" customHeight="1" thickBot="1" x14ac:dyDescent="0.3">
      <c r="A357" s="114" t="s">
        <v>35</v>
      </c>
      <c r="B357" s="118">
        <f>B375</f>
        <v>0</v>
      </c>
      <c r="C357" s="118">
        <f>C375</f>
        <v>0</v>
      </c>
      <c r="D357" s="118">
        <f>D375</f>
        <v>300</v>
      </c>
      <c r="E357" s="118">
        <f>E375</f>
        <v>0</v>
      </c>
    </row>
    <row r="358" spans="1:11" ht="9" customHeight="1" thickBot="1" x14ac:dyDescent="0.3">
      <c r="A358" s="114" t="s">
        <v>36</v>
      </c>
      <c r="B358" s="118"/>
      <c r="C358" s="118"/>
      <c r="D358" s="118">
        <f>D357/D356</f>
        <v>150</v>
      </c>
      <c r="E358" s="118"/>
    </row>
    <row r="359" spans="1:11" ht="15.75" customHeight="1" thickBot="1" x14ac:dyDescent="0.3">
      <c r="A359" s="114" t="s">
        <v>37</v>
      </c>
      <c r="B359" s="119"/>
      <c r="C359" s="120"/>
      <c r="D359" s="120"/>
      <c r="E359" s="120">
        <f t="shared" ref="E359:E361" si="15">E356/D356-1</f>
        <v>-1</v>
      </c>
      <c r="G359" s="78"/>
      <c r="H359" s="78"/>
      <c r="I359" s="78"/>
      <c r="J359" s="78"/>
      <c r="K359" s="78"/>
    </row>
    <row r="360" spans="1:11" ht="12.75" customHeight="1" thickBot="1" x14ac:dyDescent="0.3">
      <c r="A360" s="114" t="s">
        <v>39</v>
      </c>
      <c r="B360" s="119"/>
      <c r="C360" s="120"/>
      <c r="D360" s="120"/>
      <c r="E360" s="120">
        <f t="shared" si="15"/>
        <v>-1</v>
      </c>
    </row>
    <row r="361" spans="1:11" ht="9" customHeight="1" thickBot="1" x14ac:dyDescent="0.3">
      <c r="A361" s="114" t="s">
        <v>40</v>
      </c>
      <c r="B361" s="119"/>
      <c r="C361" s="120"/>
      <c r="D361" s="120"/>
      <c r="E361" s="120">
        <f t="shared" si="15"/>
        <v>-1</v>
      </c>
    </row>
    <row r="362" spans="1:11" ht="15.75" thickBot="1" x14ac:dyDescent="0.3">
      <c r="A362" s="562" t="s">
        <v>268</v>
      </c>
      <c r="B362" s="563"/>
      <c r="C362" s="563"/>
      <c r="D362" s="563"/>
      <c r="E362" s="564"/>
    </row>
    <row r="363" spans="1:11" x14ac:dyDescent="0.25">
      <c r="A363" s="577"/>
      <c r="B363" s="116">
        <v>2018</v>
      </c>
      <c r="C363" s="116">
        <v>2019</v>
      </c>
      <c r="D363" s="116">
        <v>2020</v>
      </c>
      <c r="E363" s="116">
        <v>2021</v>
      </c>
    </row>
    <row r="364" spans="1:11" ht="15.75" thickBot="1" x14ac:dyDescent="0.3">
      <c r="A364" s="578"/>
      <c r="B364" s="117" t="s">
        <v>13</v>
      </c>
      <c r="C364" s="117" t="s">
        <v>14</v>
      </c>
      <c r="D364" s="117" t="s">
        <v>14</v>
      </c>
      <c r="E364" s="117" t="s">
        <v>14</v>
      </c>
    </row>
    <row r="365" spans="1:11" ht="15.75" thickBot="1" x14ac:dyDescent="0.3">
      <c r="A365" s="121" t="s">
        <v>75</v>
      </c>
      <c r="B365" s="122">
        <f>B366+B367+B368+B369</f>
        <v>0</v>
      </c>
      <c r="C365" s="122">
        <f>C366+C367+C368+C369</f>
        <v>0</v>
      </c>
      <c r="D365" s="122">
        <f>D366+D367+D368+D369</f>
        <v>0</v>
      </c>
      <c r="E365" s="122">
        <f>E366+E367+E368+E369</f>
        <v>0</v>
      </c>
    </row>
    <row r="366" spans="1:11" ht="15.75" thickBot="1" x14ac:dyDescent="0.3">
      <c r="A366" s="123" t="s">
        <v>43</v>
      </c>
      <c r="B366" s="122"/>
      <c r="C366" s="122"/>
      <c r="D366" s="122"/>
      <c r="E366" s="122"/>
    </row>
    <row r="367" spans="1:11" ht="15.75" thickBot="1" x14ac:dyDescent="0.3">
      <c r="A367" s="123" t="s">
        <v>76</v>
      </c>
      <c r="B367" s="122"/>
      <c r="C367" s="122"/>
      <c r="D367" s="122"/>
      <c r="E367" s="122"/>
    </row>
    <row r="368" spans="1:11" ht="15.75" thickBot="1" x14ac:dyDescent="0.3">
      <c r="A368" s="123" t="s">
        <v>77</v>
      </c>
      <c r="B368" s="122"/>
      <c r="C368" s="122"/>
      <c r="D368" s="122"/>
      <c r="E368" s="122"/>
    </row>
    <row r="369" spans="1:11" ht="15.75" thickBot="1" x14ac:dyDescent="0.3">
      <c r="A369" s="123" t="s">
        <v>78</v>
      </c>
      <c r="B369" s="122"/>
      <c r="C369" s="122"/>
      <c r="D369" s="122"/>
      <c r="E369" s="122"/>
    </row>
    <row r="370" spans="1:11" ht="15.75" thickBot="1" x14ac:dyDescent="0.3">
      <c r="A370" s="121" t="s">
        <v>79</v>
      </c>
      <c r="B370" s="129">
        <f>B371+B372+B373+B374</f>
        <v>0</v>
      </c>
      <c r="C370" s="129">
        <f>C371+C372+C373+C374</f>
        <v>0</v>
      </c>
      <c r="D370" s="129">
        <f>D371+D372+D373+D374</f>
        <v>300</v>
      </c>
      <c r="E370" s="129">
        <f>E371+E372+E373+E374</f>
        <v>0</v>
      </c>
    </row>
    <row r="371" spans="1:11" ht="15.75" thickBot="1" x14ac:dyDescent="0.3">
      <c r="A371" s="123" t="s">
        <v>43</v>
      </c>
      <c r="B371" s="129"/>
      <c r="C371" s="129"/>
      <c r="D371" s="129">
        <v>300</v>
      </c>
      <c r="E371" s="129"/>
    </row>
    <row r="372" spans="1:11" ht="15.75" thickBot="1" x14ac:dyDescent="0.3">
      <c r="A372" s="123" t="s">
        <v>76</v>
      </c>
      <c r="B372" s="129"/>
      <c r="C372" s="129"/>
      <c r="D372" s="129"/>
      <c r="E372" s="129"/>
    </row>
    <row r="373" spans="1:11" ht="15.75" thickBot="1" x14ac:dyDescent="0.3">
      <c r="A373" s="123" t="s">
        <v>77</v>
      </c>
      <c r="B373" s="129"/>
      <c r="C373" s="129"/>
      <c r="D373" s="129"/>
      <c r="E373" s="129"/>
    </row>
    <row r="374" spans="1:11" ht="15.75" thickBot="1" x14ac:dyDescent="0.3">
      <c r="A374" s="123" t="s">
        <v>78</v>
      </c>
      <c r="B374" s="129"/>
      <c r="C374" s="129"/>
      <c r="D374" s="129"/>
      <c r="E374" s="129"/>
    </row>
    <row r="375" spans="1:11" ht="15.75" thickBot="1" x14ac:dyDescent="0.3">
      <c r="A375" s="131" t="s">
        <v>51</v>
      </c>
      <c r="B375" s="129">
        <f>B365+B370</f>
        <v>0</v>
      </c>
      <c r="C375" s="129">
        <f>C365+C370</f>
        <v>0</v>
      </c>
      <c r="D375" s="129">
        <f>D365+D370</f>
        <v>300</v>
      </c>
      <c r="E375" s="129">
        <f>E365+E370</f>
        <v>0</v>
      </c>
    </row>
    <row r="376" spans="1:11" ht="33.75" customHeight="1" thickBot="1" x14ac:dyDescent="0.3">
      <c r="A376" s="113" t="s">
        <v>80</v>
      </c>
      <c r="B376" s="171" t="s">
        <v>269</v>
      </c>
      <c r="C376" s="140" t="s">
        <v>169</v>
      </c>
      <c r="D376" s="159"/>
      <c r="E376" s="142"/>
    </row>
    <row r="377" spans="1:11" ht="15.75" thickBot="1" x14ac:dyDescent="0.3">
      <c r="A377" s="114" t="s">
        <v>30</v>
      </c>
      <c r="B377" s="635" t="s">
        <v>269</v>
      </c>
      <c r="C377" s="636"/>
      <c r="D377" s="636"/>
      <c r="E377" s="637"/>
    </row>
    <row r="378" spans="1:11" ht="15.75" thickBot="1" x14ac:dyDescent="0.3">
      <c r="A378" s="114" t="s">
        <v>32</v>
      </c>
      <c r="B378" s="597" t="s">
        <v>224</v>
      </c>
      <c r="C378" s="598"/>
      <c r="D378" s="598"/>
      <c r="E378" s="599"/>
    </row>
    <row r="379" spans="1:11" x14ac:dyDescent="0.25">
      <c r="A379" s="577"/>
      <c r="B379" s="116">
        <v>2018</v>
      </c>
      <c r="C379" s="116">
        <v>2019</v>
      </c>
      <c r="D379" s="116">
        <v>2020</v>
      </c>
      <c r="E379" s="116">
        <v>2021</v>
      </c>
    </row>
    <row r="380" spans="1:11" ht="15.75" thickBot="1" x14ac:dyDescent="0.3">
      <c r="A380" s="578"/>
      <c r="B380" s="117" t="s">
        <v>13</v>
      </c>
      <c r="C380" s="117" t="s">
        <v>14</v>
      </c>
      <c r="D380" s="117" t="s">
        <v>14</v>
      </c>
      <c r="E380" s="117" t="s">
        <v>14</v>
      </c>
    </row>
    <row r="381" spans="1:11" ht="15.75" thickBot="1" x14ac:dyDescent="0.3">
      <c r="A381" s="114" t="s">
        <v>34</v>
      </c>
      <c r="B381" s="119">
        <v>0</v>
      </c>
      <c r="C381" s="119">
        <v>0</v>
      </c>
      <c r="D381" s="119">
        <v>0</v>
      </c>
      <c r="E381" s="119">
        <v>1</v>
      </c>
    </row>
    <row r="382" spans="1:11" ht="12.75" customHeight="1" thickBot="1" x14ac:dyDescent="0.3">
      <c r="A382" s="114" t="s">
        <v>35</v>
      </c>
      <c r="B382" s="118">
        <f>B400</f>
        <v>0</v>
      </c>
      <c r="C382" s="118">
        <f>C400</f>
        <v>0</v>
      </c>
      <c r="D382" s="118">
        <f>D400</f>
        <v>0</v>
      </c>
      <c r="E382" s="118">
        <f>E400</f>
        <v>13000</v>
      </c>
    </row>
    <row r="383" spans="1:11" ht="9" customHeight="1" thickBot="1" x14ac:dyDescent="0.3">
      <c r="A383" s="114" t="s">
        <v>36</v>
      </c>
      <c r="B383" s="118"/>
      <c r="C383" s="118"/>
      <c r="D383" s="118"/>
      <c r="E383" s="118">
        <f>E382/E381</f>
        <v>13000</v>
      </c>
    </row>
    <row r="384" spans="1:11" ht="15.75" customHeight="1" thickBot="1" x14ac:dyDescent="0.3">
      <c r="A384" s="114" t="s">
        <v>37</v>
      </c>
      <c r="B384" s="119" t="s">
        <v>38</v>
      </c>
      <c r="C384" s="120"/>
      <c r="D384" s="120"/>
      <c r="E384" s="120"/>
      <c r="G384" s="78"/>
      <c r="H384" s="78"/>
      <c r="I384" s="78"/>
      <c r="J384" s="78"/>
      <c r="K384" s="78"/>
    </row>
    <row r="385" spans="1:5" ht="12.75" customHeight="1" thickBot="1" x14ac:dyDescent="0.3">
      <c r="A385" s="114" t="s">
        <v>39</v>
      </c>
      <c r="B385" s="119" t="s">
        <v>38</v>
      </c>
      <c r="C385" s="120"/>
      <c r="D385" s="120"/>
      <c r="E385" s="120"/>
    </row>
    <row r="386" spans="1:5" ht="9" customHeight="1" thickBot="1" x14ac:dyDescent="0.3">
      <c r="A386" s="114" t="s">
        <v>40</v>
      </c>
      <c r="B386" s="119" t="s">
        <v>38</v>
      </c>
      <c r="C386" s="120"/>
      <c r="D386" s="120"/>
      <c r="E386" s="120"/>
    </row>
    <row r="387" spans="1:5" ht="15.75" thickBot="1" x14ac:dyDescent="0.3">
      <c r="A387" s="562" t="s">
        <v>270</v>
      </c>
      <c r="B387" s="563"/>
      <c r="C387" s="563"/>
      <c r="D387" s="563"/>
      <c r="E387" s="564"/>
    </row>
    <row r="388" spans="1:5" x14ac:dyDescent="0.25">
      <c r="A388" s="577"/>
      <c r="B388" s="116">
        <v>2018</v>
      </c>
      <c r="C388" s="116">
        <v>2019</v>
      </c>
      <c r="D388" s="116">
        <v>2020</v>
      </c>
      <c r="E388" s="116">
        <v>2021</v>
      </c>
    </row>
    <row r="389" spans="1:5" ht="15.75" thickBot="1" x14ac:dyDescent="0.3">
      <c r="A389" s="578"/>
      <c r="B389" s="117" t="s">
        <v>13</v>
      </c>
      <c r="C389" s="117" t="s">
        <v>14</v>
      </c>
      <c r="D389" s="117" t="s">
        <v>14</v>
      </c>
      <c r="E389" s="117" t="s">
        <v>14</v>
      </c>
    </row>
    <row r="390" spans="1:5" ht="15.75" thickBot="1" x14ac:dyDescent="0.3">
      <c r="A390" s="121" t="s">
        <v>75</v>
      </c>
      <c r="B390" s="122">
        <f>B391+B392+B393+B394</f>
        <v>0</v>
      </c>
      <c r="C390" s="122">
        <f>C391+C392+C393+C394</f>
        <v>0</v>
      </c>
      <c r="D390" s="122">
        <f>D391+D392+D393+D394</f>
        <v>0</v>
      </c>
      <c r="E390" s="122">
        <f>E391+E392+E393+E394</f>
        <v>0</v>
      </c>
    </row>
    <row r="391" spans="1:5" ht="15.75" thickBot="1" x14ac:dyDescent="0.3">
      <c r="A391" s="123" t="s">
        <v>43</v>
      </c>
      <c r="B391" s="122"/>
      <c r="C391" s="122"/>
      <c r="D391" s="122"/>
      <c r="E391" s="122"/>
    </row>
    <row r="392" spans="1:5" ht="15.75" thickBot="1" x14ac:dyDescent="0.3">
      <c r="A392" s="123" t="s">
        <v>76</v>
      </c>
      <c r="B392" s="122"/>
      <c r="C392" s="122"/>
      <c r="D392" s="122"/>
      <c r="E392" s="122"/>
    </row>
    <row r="393" spans="1:5" ht="15.75" thickBot="1" x14ac:dyDescent="0.3">
      <c r="A393" s="123" t="s">
        <v>77</v>
      </c>
      <c r="B393" s="122"/>
      <c r="C393" s="122"/>
      <c r="D393" s="122"/>
      <c r="E393" s="122"/>
    </row>
    <row r="394" spans="1:5" ht="15.75" thickBot="1" x14ac:dyDescent="0.3">
      <c r="A394" s="123" t="s">
        <v>78</v>
      </c>
      <c r="B394" s="122"/>
      <c r="C394" s="122"/>
      <c r="D394" s="122"/>
      <c r="E394" s="122"/>
    </row>
    <row r="395" spans="1:5" ht="15.75" thickBot="1" x14ac:dyDescent="0.3">
      <c r="A395" s="121" t="s">
        <v>79</v>
      </c>
      <c r="B395" s="129">
        <f>B396+B397+B398+B399</f>
        <v>0</v>
      </c>
      <c r="C395" s="129">
        <f>C396+C397+C398+C399</f>
        <v>0</v>
      </c>
      <c r="D395" s="129">
        <f>D396+D397+D398+D399</f>
        <v>0</v>
      </c>
      <c r="E395" s="129">
        <f>E396+E397+E398+E399</f>
        <v>13000</v>
      </c>
    </row>
    <row r="396" spans="1:5" ht="15.75" thickBot="1" x14ac:dyDescent="0.3">
      <c r="A396" s="123" t="s">
        <v>43</v>
      </c>
      <c r="B396" s="129"/>
      <c r="C396" s="129"/>
      <c r="D396" s="129"/>
      <c r="E396" s="129">
        <v>13000</v>
      </c>
    </row>
    <row r="397" spans="1:5" ht="15.75" thickBot="1" x14ac:dyDescent="0.3">
      <c r="A397" s="123" t="s">
        <v>76</v>
      </c>
      <c r="B397" s="129"/>
      <c r="C397" s="129"/>
      <c r="D397" s="129"/>
      <c r="E397" s="129"/>
    </row>
    <row r="398" spans="1:5" ht="15.75" thickBot="1" x14ac:dyDescent="0.3">
      <c r="A398" s="123" t="s">
        <v>77</v>
      </c>
      <c r="B398" s="129"/>
      <c r="C398" s="129"/>
      <c r="D398" s="129"/>
      <c r="E398" s="129"/>
    </row>
    <row r="399" spans="1:5" ht="15.75" thickBot="1" x14ac:dyDescent="0.3">
      <c r="A399" s="123" t="s">
        <v>78</v>
      </c>
      <c r="B399" s="129"/>
      <c r="C399" s="129"/>
      <c r="D399" s="129"/>
      <c r="E399" s="129"/>
    </row>
    <row r="400" spans="1:5" ht="15.75" thickBot="1" x14ac:dyDescent="0.3">
      <c r="A400" s="131" t="s">
        <v>58</v>
      </c>
      <c r="B400" s="129">
        <f>B390+B395</f>
        <v>0</v>
      </c>
      <c r="C400" s="129">
        <f>C390+C395</f>
        <v>0</v>
      </c>
      <c r="D400" s="129">
        <f>D390+D395</f>
        <v>0</v>
      </c>
      <c r="E400" s="129">
        <f>E390+E395</f>
        <v>13000</v>
      </c>
    </row>
    <row r="401" spans="1:5" ht="15" customHeight="1" thickBot="1" x14ac:dyDescent="0.3">
      <c r="A401" s="145"/>
      <c r="B401" s="145"/>
      <c r="C401" s="145"/>
      <c r="D401" s="145"/>
      <c r="E401" s="145"/>
    </row>
    <row r="402" spans="1:5" ht="33" customHeight="1" thickBot="1" x14ac:dyDescent="0.3">
      <c r="A402" s="105" t="s">
        <v>156</v>
      </c>
      <c r="B402" s="146">
        <f>B382+B357+B331+B306+B281+B255+B230+B205+B180+B141+B104+B67+B30</f>
        <v>63560</v>
      </c>
      <c r="C402" s="146">
        <f t="shared" ref="C402:E402" si="16">C382+C357+C331+C306+C281+C255+C230+C205+C180+C141+C104+C67+C30</f>
        <v>68400</v>
      </c>
      <c r="D402" s="146">
        <f t="shared" si="16"/>
        <v>66000</v>
      </c>
      <c r="E402" s="146">
        <f t="shared" si="16"/>
        <v>66500</v>
      </c>
    </row>
    <row r="403" spans="1:5" ht="36.75" thickBot="1" x14ac:dyDescent="0.3">
      <c r="A403" s="105" t="s">
        <v>157</v>
      </c>
      <c r="B403" s="146">
        <f>+B273+B248+B133+B96+B59+B375+B349+B324+B299+B223+B198+B170</f>
        <v>63560</v>
      </c>
      <c r="C403" s="146">
        <f>+C273+C248+C133+C96+C59+C375+C349+C324+C299+C223+C198+C170</f>
        <v>68400</v>
      </c>
      <c r="D403" s="146">
        <f>+D273+D248+D133+D96+D59+D375+D349+D324+D299+D223+D198+D170</f>
        <v>66000</v>
      </c>
      <c r="E403" s="146">
        <f>+E273+E248+E133+E96+E59+E375+E349+E324+E299+E223+E198+E170+E400</f>
        <v>66500</v>
      </c>
    </row>
    <row r="404" spans="1:5" ht="15.75" thickBot="1" x14ac:dyDescent="0.3">
      <c r="A404" s="121" t="s">
        <v>42</v>
      </c>
      <c r="B404" s="147">
        <f>B405+B406</f>
        <v>20392</v>
      </c>
      <c r="C404" s="147">
        <f>C405+C406</f>
        <v>29159</v>
      </c>
      <c r="D404" s="147">
        <f>D405+D406</f>
        <v>29159</v>
      </c>
      <c r="E404" s="147">
        <f>E405+E406</f>
        <v>29159</v>
      </c>
    </row>
    <row r="405" spans="1:5" ht="15.75" thickBot="1" x14ac:dyDescent="0.3">
      <c r="A405" s="123" t="s">
        <v>43</v>
      </c>
      <c r="B405" s="129">
        <f t="shared" ref="B405:E406" si="17">B39+B76+B113</f>
        <v>20392</v>
      </c>
      <c r="C405" s="129">
        <f t="shared" si="17"/>
        <v>29159</v>
      </c>
      <c r="D405" s="129">
        <f t="shared" si="17"/>
        <v>29159</v>
      </c>
      <c r="E405" s="129">
        <f t="shared" si="17"/>
        <v>29159</v>
      </c>
    </row>
    <row r="406" spans="1:5" ht="15.75" thickBot="1" x14ac:dyDescent="0.3">
      <c r="A406" s="123" t="s">
        <v>158</v>
      </c>
      <c r="B406" s="129">
        <f t="shared" si="17"/>
        <v>0</v>
      </c>
      <c r="C406" s="129">
        <f t="shared" si="17"/>
        <v>0</v>
      </c>
      <c r="D406" s="129">
        <f t="shared" si="17"/>
        <v>0</v>
      </c>
      <c r="E406" s="129">
        <f t="shared" si="17"/>
        <v>0</v>
      </c>
    </row>
    <row r="407" spans="1:5" ht="24.75" thickBot="1" x14ac:dyDescent="0.3">
      <c r="A407" s="121" t="s">
        <v>45</v>
      </c>
      <c r="B407" s="147">
        <f>B408+B409</f>
        <v>13908</v>
      </c>
      <c r="C407" s="147">
        <f>C408+C409</f>
        <v>5141</v>
      </c>
      <c r="D407" s="147">
        <f>D408+D409</f>
        <v>5141</v>
      </c>
      <c r="E407" s="147">
        <f>E408+E409</f>
        <v>5141</v>
      </c>
    </row>
    <row r="408" spans="1:5" ht="15.75" thickBot="1" x14ac:dyDescent="0.3">
      <c r="A408" s="123" t="s">
        <v>43</v>
      </c>
      <c r="B408" s="122">
        <f>B42+B79+B116</f>
        <v>13908</v>
      </c>
      <c r="C408" s="122">
        <f>C42+C79+C116</f>
        <v>5141</v>
      </c>
      <c r="D408" s="122">
        <f>D42+D79+D116</f>
        <v>5141</v>
      </c>
      <c r="E408" s="122">
        <f>E42+E79+E116</f>
        <v>5141</v>
      </c>
    </row>
    <row r="409" spans="1:5" ht="15" customHeight="1" thickBot="1" x14ac:dyDescent="0.3">
      <c r="A409" s="123" t="s">
        <v>158</v>
      </c>
      <c r="B409" s="129">
        <f>B43+B80+B114</f>
        <v>0</v>
      </c>
      <c r="C409" s="129">
        <f>C43+C80+C114</f>
        <v>0</v>
      </c>
      <c r="D409" s="129">
        <f>D43+D80+D114</f>
        <v>0</v>
      </c>
      <c r="E409" s="129">
        <f>E43+E80+E114</f>
        <v>0</v>
      </c>
    </row>
    <row r="410" spans="1:5" ht="15.75" thickBot="1" x14ac:dyDescent="0.3">
      <c r="A410" s="121" t="s">
        <v>46</v>
      </c>
      <c r="B410" s="147">
        <f>B411+B412</f>
        <v>19260</v>
      </c>
      <c r="C410" s="147">
        <f>C411+C412</f>
        <v>21100</v>
      </c>
      <c r="D410" s="147">
        <f>D411+D412</f>
        <v>18700</v>
      </c>
      <c r="E410" s="147">
        <f>E411+E412</f>
        <v>19200</v>
      </c>
    </row>
    <row r="411" spans="1:5" ht="15.75" thickBot="1" x14ac:dyDescent="0.3">
      <c r="A411" s="123" t="s">
        <v>43</v>
      </c>
      <c r="B411" s="129">
        <f>B45+B82+B119+B156</f>
        <v>19260</v>
      </c>
      <c r="C411" s="129">
        <f>C45+C82+C119+C156</f>
        <v>21100</v>
      </c>
      <c r="D411" s="129">
        <f>D45+D82+D119+D156</f>
        <v>18700</v>
      </c>
      <c r="E411" s="129">
        <f>E45+E82+E119+E156</f>
        <v>19200</v>
      </c>
    </row>
    <row r="412" spans="1:5" ht="15.75" thickBot="1" x14ac:dyDescent="0.3">
      <c r="A412" s="123" t="s">
        <v>158</v>
      </c>
      <c r="B412" s="129">
        <f>B46+B83+B120</f>
        <v>0</v>
      </c>
      <c r="C412" s="129">
        <f>C46+C83+C120</f>
        <v>0</v>
      </c>
      <c r="D412" s="129">
        <f>D46+D83+D120</f>
        <v>0</v>
      </c>
      <c r="E412" s="129">
        <f>E46+E83+E120</f>
        <v>0</v>
      </c>
    </row>
    <row r="413" spans="1:5" ht="15.75" thickBot="1" x14ac:dyDescent="0.3">
      <c r="A413" s="121" t="s">
        <v>47</v>
      </c>
      <c r="B413" s="147">
        <f>B414+B415</f>
        <v>0</v>
      </c>
      <c r="C413" s="147">
        <f>C414+C415</f>
        <v>0</v>
      </c>
      <c r="D413" s="147">
        <f>D414+D415</f>
        <v>0</v>
      </c>
      <c r="E413" s="147">
        <f>E414+E415</f>
        <v>0</v>
      </c>
    </row>
    <row r="414" spans="1:5" ht="15.75" thickBot="1" x14ac:dyDescent="0.3">
      <c r="A414" s="123" t="s">
        <v>43</v>
      </c>
      <c r="B414" s="122">
        <f t="shared" ref="B414:E415" si="18">B48+B85+B122</f>
        <v>0</v>
      </c>
      <c r="C414" s="122">
        <f t="shared" si="18"/>
        <v>0</v>
      </c>
      <c r="D414" s="122">
        <f t="shared" si="18"/>
        <v>0</v>
      </c>
      <c r="E414" s="122">
        <f t="shared" si="18"/>
        <v>0</v>
      </c>
    </row>
    <row r="415" spans="1:5" ht="15.75" thickBot="1" x14ac:dyDescent="0.3">
      <c r="A415" s="123" t="s">
        <v>158</v>
      </c>
      <c r="B415" s="129">
        <f t="shared" si="18"/>
        <v>0</v>
      </c>
      <c r="C415" s="129">
        <f t="shared" si="18"/>
        <v>0</v>
      </c>
      <c r="D415" s="129">
        <f t="shared" si="18"/>
        <v>0</v>
      </c>
      <c r="E415" s="129">
        <f t="shared" si="18"/>
        <v>0</v>
      </c>
    </row>
    <row r="416" spans="1:5" ht="12.75" customHeight="1" thickBot="1" x14ac:dyDescent="0.3">
      <c r="A416" s="121" t="s">
        <v>48</v>
      </c>
      <c r="B416" s="147">
        <f>B417+B418</f>
        <v>0</v>
      </c>
      <c r="C416" s="147">
        <f>C417+C418</f>
        <v>0</v>
      </c>
      <c r="D416" s="147">
        <f>D417+D418</f>
        <v>0</v>
      </c>
      <c r="E416" s="147">
        <f>E417+E418</f>
        <v>0</v>
      </c>
    </row>
    <row r="417" spans="1:5" ht="9" customHeight="1" thickBot="1" x14ac:dyDescent="0.3">
      <c r="A417" s="123" t="s">
        <v>43</v>
      </c>
      <c r="B417" s="122">
        <f t="shared" ref="B417:E418" si="19">B51+B88+B125</f>
        <v>0</v>
      </c>
      <c r="C417" s="122">
        <f t="shared" si="19"/>
        <v>0</v>
      </c>
      <c r="D417" s="122">
        <f t="shared" si="19"/>
        <v>0</v>
      </c>
      <c r="E417" s="122">
        <f t="shared" si="19"/>
        <v>0</v>
      </c>
    </row>
    <row r="418" spans="1:5" ht="15.75" thickBot="1" x14ac:dyDescent="0.3">
      <c r="A418" s="123" t="s">
        <v>158</v>
      </c>
      <c r="B418" s="129">
        <f t="shared" si="19"/>
        <v>0</v>
      </c>
      <c r="C418" s="129">
        <f t="shared" si="19"/>
        <v>0</v>
      </c>
      <c r="D418" s="129">
        <f t="shared" si="19"/>
        <v>0</v>
      </c>
      <c r="E418" s="129">
        <f t="shared" si="19"/>
        <v>0</v>
      </c>
    </row>
    <row r="419" spans="1:5" ht="15.75" thickBot="1" x14ac:dyDescent="0.3">
      <c r="A419" s="121" t="s">
        <v>49</v>
      </c>
      <c r="B419" s="147">
        <f>B420+B421</f>
        <v>0</v>
      </c>
      <c r="C419" s="147">
        <f>C420+C421</f>
        <v>0</v>
      </c>
      <c r="D419" s="147">
        <f>D420+D421</f>
        <v>0</v>
      </c>
      <c r="E419" s="147">
        <f>E420+E421</f>
        <v>0</v>
      </c>
    </row>
    <row r="420" spans="1:5" ht="15.75" thickBot="1" x14ac:dyDescent="0.3">
      <c r="A420" s="123" t="s">
        <v>43</v>
      </c>
      <c r="B420" s="122">
        <f t="shared" ref="B420:E421" si="20">B54+B91+B128</f>
        <v>0</v>
      </c>
      <c r="C420" s="122">
        <f t="shared" si="20"/>
        <v>0</v>
      </c>
      <c r="D420" s="122">
        <f t="shared" si="20"/>
        <v>0</v>
      </c>
      <c r="E420" s="122">
        <f t="shared" si="20"/>
        <v>0</v>
      </c>
    </row>
    <row r="421" spans="1:5" ht="15.75" thickBot="1" x14ac:dyDescent="0.3">
      <c r="A421" s="123" t="s">
        <v>158</v>
      </c>
      <c r="B421" s="129">
        <f t="shared" si="20"/>
        <v>0</v>
      </c>
      <c r="C421" s="129">
        <f t="shared" si="20"/>
        <v>0</v>
      </c>
      <c r="D421" s="129">
        <f t="shared" si="20"/>
        <v>0</v>
      </c>
      <c r="E421" s="129">
        <f t="shared" si="20"/>
        <v>0</v>
      </c>
    </row>
    <row r="422" spans="1:5" ht="24.75" thickBot="1" x14ac:dyDescent="0.3">
      <c r="A422" s="121" t="s">
        <v>50</v>
      </c>
      <c r="B422" s="147">
        <f>B93+B56</f>
        <v>0</v>
      </c>
      <c r="C422" s="147">
        <f>C93+C56</f>
        <v>0</v>
      </c>
      <c r="D422" s="147">
        <f>D93+D56</f>
        <v>0</v>
      </c>
      <c r="E422" s="147">
        <f>E93+E56</f>
        <v>0</v>
      </c>
    </row>
    <row r="423" spans="1:5" ht="15.75" thickBot="1" x14ac:dyDescent="0.3">
      <c r="A423" s="123" t="s">
        <v>43</v>
      </c>
      <c r="B423" s="122">
        <f t="shared" ref="B423:E424" si="21">B57+B94+B131</f>
        <v>0</v>
      </c>
      <c r="C423" s="122">
        <f t="shared" si="21"/>
        <v>0</v>
      </c>
      <c r="D423" s="122">
        <f t="shared" si="21"/>
        <v>0</v>
      </c>
      <c r="E423" s="122">
        <f t="shared" si="21"/>
        <v>0</v>
      </c>
    </row>
    <row r="424" spans="1:5" ht="15.75" customHeight="1" thickBot="1" x14ac:dyDescent="0.3">
      <c r="A424" s="123" t="s">
        <v>158</v>
      </c>
      <c r="B424" s="129">
        <f t="shared" si="21"/>
        <v>0</v>
      </c>
      <c r="C424" s="129">
        <f t="shared" si="21"/>
        <v>0</v>
      </c>
      <c r="D424" s="129">
        <f t="shared" si="21"/>
        <v>0</v>
      </c>
      <c r="E424" s="129">
        <f t="shared" si="21"/>
        <v>0</v>
      </c>
    </row>
    <row r="425" spans="1:5" ht="12.75" customHeight="1" thickBot="1" x14ac:dyDescent="0.3">
      <c r="A425" s="121" t="s">
        <v>159</v>
      </c>
      <c r="B425" s="147">
        <f>B426+B427+B428+B429</f>
        <v>0</v>
      </c>
      <c r="C425" s="147">
        <f>C426+C427+C428+C429</f>
        <v>0</v>
      </c>
      <c r="D425" s="147">
        <f>D426+D427+D428+D429</f>
        <v>0</v>
      </c>
      <c r="E425" s="147">
        <f>E426+E427+E428+E429</f>
        <v>0</v>
      </c>
    </row>
    <row r="426" spans="1:5" ht="9" customHeight="1" thickBot="1" x14ac:dyDescent="0.3">
      <c r="A426" s="123" t="s">
        <v>43</v>
      </c>
      <c r="B426" s="122">
        <f t="shared" ref="B426:E429" si="22">B189+B214+B239+B264+B290+B315+B340+B366</f>
        <v>0</v>
      </c>
      <c r="C426" s="122">
        <f t="shared" si="22"/>
        <v>0</v>
      </c>
      <c r="D426" s="122">
        <f t="shared" si="22"/>
        <v>0</v>
      </c>
      <c r="E426" s="122">
        <f t="shared" si="22"/>
        <v>0</v>
      </c>
    </row>
    <row r="427" spans="1:5" ht="15.75" thickBot="1" x14ac:dyDescent="0.3">
      <c r="A427" s="123" t="s">
        <v>271</v>
      </c>
      <c r="B427" s="122">
        <f t="shared" si="22"/>
        <v>0</v>
      </c>
      <c r="C427" s="122">
        <f t="shared" si="22"/>
        <v>0</v>
      </c>
      <c r="D427" s="122">
        <f t="shared" si="22"/>
        <v>0</v>
      </c>
      <c r="E427" s="122">
        <f t="shared" si="22"/>
        <v>0</v>
      </c>
    </row>
    <row r="428" spans="1:5" ht="15.75" thickBot="1" x14ac:dyDescent="0.3">
      <c r="A428" s="123" t="s">
        <v>77</v>
      </c>
      <c r="B428" s="122">
        <f t="shared" si="22"/>
        <v>0</v>
      </c>
      <c r="C428" s="122">
        <f t="shared" si="22"/>
        <v>0</v>
      </c>
      <c r="D428" s="122">
        <f t="shared" si="22"/>
        <v>0</v>
      </c>
      <c r="E428" s="122">
        <f t="shared" si="22"/>
        <v>0</v>
      </c>
    </row>
    <row r="429" spans="1:5" ht="15.75" thickBot="1" x14ac:dyDescent="0.3">
      <c r="A429" s="123" t="s">
        <v>78</v>
      </c>
      <c r="B429" s="122">
        <f t="shared" si="22"/>
        <v>0</v>
      </c>
      <c r="C429" s="122">
        <f t="shared" si="22"/>
        <v>0</v>
      </c>
      <c r="D429" s="122">
        <f t="shared" si="22"/>
        <v>0</v>
      </c>
      <c r="E429" s="122">
        <f t="shared" si="22"/>
        <v>0</v>
      </c>
    </row>
    <row r="430" spans="1:5" ht="15.75" thickBot="1" x14ac:dyDescent="0.3">
      <c r="A430" s="121" t="s">
        <v>160</v>
      </c>
      <c r="B430" s="147">
        <f>B431+B432+B433+B434</f>
        <v>10000</v>
      </c>
      <c r="C430" s="147">
        <f>C431+C432+C433+C434</f>
        <v>13000</v>
      </c>
      <c r="D430" s="147">
        <f>D431+D432+D433+D434</f>
        <v>13000</v>
      </c>
      <c r="E430" s="147">
        <f>E431+E432+E433+E434</f>
        <v>13000</v>
      </c>
    </row>
    <row r="431" spans="1:5" ht="15.75" thickBot="1" x14ac:dyDescent="0.3">
      <c r="A431" s="123" t="s">
        <v>43</v>
      </c>
      <c r="B431" s="122">
        <f>B194+B219+B244+B269+B295+B320+B345+B371+B396</f>
        <v>10000</v>
      </c>
      <c r="C431" s="122">
        <f t="shared" ref="C431:E431" si="23">C194+C219+C244+C269+C295+C320+C345+C371+C396</f>
        <v>13000</v>
      </c>
      <c r="D431" s="122">
        <f t="shared" si="23"/>
        <v>13000</v>
      </c>
      <c r="E431" s="122">
        <f t="shared" si="23"/>
        <v>13000</v>
      </c>
    </row>
    <row r="432" spans="1:5" ht="15.75" thickBot="1" x14ac:dyDescent="0.3">
      <c r="A432" s="123" t="s">
        <v>271</v>
      </c>
      <c r="B432" s="122">
        <f t="shared" ref="B432:E434" si="24">B195+B220+B245+B270+B296+B321+B346+B372</f>
        <v>0</v>
      </c>
      <c r="C432" s="122">
        <f t="shared" si="24"/>
        <v>0</v>
      </c>
      <c r="D432" s="122">
        <f t="shared" si="24"/>
        <v>0</v>
      </c>
      <c r="E432" s="122">
        <f t="shared" si="24"/>
        <v>0</v>
      </c>
    </row>
    <row r="433" spans="1:5" ht="15.75" thickBot="1" x14ac:dyDescent="0.3">
      <c r="A433" s="123" t="s">
        <v>77</v>
      </c>
      <c r="B433" s="122">
        <f t="shared" si="24"/>
        <v>0</v>
      </c>
      <c r="C433" s="122">
        <f t="shared" si="24"/>
        <v>0</v>
      </c>
      <c r="D433" s="122">
        <f t="shared" si="24"/>
        <v>0</v>
      </c>
      <c r="E433" s="122">
        <f t="shared" si="24"/>
        <v>0</v>
      </c>
    </row>
    <row r="434" spans="1:5" ht="15.75" thickBot="1" x14ac:dyDescent="0.3">
      <c r="A434" s="123" t="s">
        <v>78</v>
      </c>
      <c r="B434" s="122">
        <f t="shared" si="24"/>
        <v>0</v>
      </c>
      <c r="C434" s="122">
        <f t="shared" si="24"/>
        <v>0</v>
      </c>
      <c r="D434" s="122">
        <f t="shared" si="24"/>
        <v>0</v>
      </c>
      <c r="E434" s="122">
        <f t="shared" si="24"/>
        <v>0</v>
      </c>
    </row>
    <row r="435" spans="1:5" ht="15.75" thickBot="1" x14ac:dyDescent="0.3">
      <c r="A435" s="132" t="s">
        <v>52</v>
      </c>
      <c r="B435" s="133">
        <f>B403-B402</f>
        <v>0</v>
      </c>
      <c r="C435" s="133">
        <f t="shared" ref="C435:E435" si="25">C403-C402</f>
        <v>0</v>
      </c>
      <c r="D435" s="133">
        <f t="shared" si="25"/>
        <v>0</v>
      </c>
      <c r="E435" s="133">
        <f t="shared" si="25"/>
        <v>0</v>
      </c>
    </row>
    <row r="443" spans="1:5" ht="15" customHeight="1" x14ac:dyDescent="0.25"/>
    <row r="451" ht="17.25" customHeight="1" x14ac:dyDescent="0.25"/>
    <row r="453" ht="12.75" customHeight="1" x14ac:dyDescent="0.25"/>
    <row r="454" ht="9" customHeight="1" x14ac:dyDescent="0.25"/>
    <row r="461" ht="15.75" customHeight="1" x14ac:dyDescent="0.25"/>
    <row r="462" ht="12.75" customHeight="1" x14ac:dyDescent="0.25"/>
    <row r="463" ht="9" customHeight="1" x14ac:dyDescent="0.25"/>
    <row r="467" ht="15" customHeight="1" x14ac:dyDescent="0.25"/>
    <row r="472" ht="17.25" customHeight="1" x14ac:dyDescent="0.25"/>
    <row r="474" ht="12.75" customHeight="1" x14ac:dyDescent="0.25"/>
    <row r="475" ht="9" customHeight="1" x14ac:dyDescent="0.25"/>
    <row r="482" ht="15.75" customHeight="1" x14ac:dyDescent="0.25"/>
    <row r="483" ht="12.75" customHeight="1" x14ac:dyDescent="0.25"/>
    <row r="484" ht="9" customHeight="1" x14ac:dyDescent="0.25"/>
    <row r="488" ht="15" customHeight="1" x14ac:dyDescent="0.25"/>
    <row r="495" ht="17.25" customHeight="1" x14ac:dyDescent="0.25"/>
    <row r="497" ht="12.75" customHeight="1" x14ac:dyDescent="0.25"/>
    <row r="498" ht="9" customHeight="1" x14ac:dyDescent="0.25"/>
    <row r="505" ht="15.75" customHeight="1" x14ac:dyDescent="0.25"/>
    <row r="506" ht="12.75" customHeight="1" x14ac:dyDescent="0.25"/>
    <row r="507" ht="9" customHeight="1" x14ac:dyDescent="0.25"/>
    <row r="511" ht="15" customHeight="1" x14ac:dyDescent="0.25"/>
    <row r="516" ht="17.25" customHeight="1" x14ac:dyDescent="0.25"/>
    <row r="518" ht="12.75" customHeight="1" x14ac:dyDescent="0.25"/>
    <row r="519" ht="9" customHeight="1" x14ac:dyDescent="0.25"/>
    <row r="526" ht="15.75" customHeight="1" x14ac:dyDescent="0.25"/>
    <row r="527" ht="12.75" customHeight="1" x14ac:dyDescent="0.25"/>
    <row r="528" ht="9" customHeight="1" x14ac:dyDescent="0.25"/>
    <row r="532" ht="15" customHeight="1" x14ac:dyDescent="0.25"/>
    <row r="536" ht="27" customHeight="1" x14ac:dyDescent="0.25"/>
    <row r="557" ht="15" customHeight="1" x14ac:dyDescent="0.25"/>
    <row r="564" ht="15" customHeight="1" x14ac:dyDescent="0.25"/>
    <row r="566" ht="19.5" customHeight="1" x14ac:dyDescent="0.25"/>
    <row r="569" ht="27.75" customHeight="1" x14ac:dyDescent="0.25"/>
    <row r="570" ht="27.75" customHeight="1" x14ac:dyDescent="0.25"/>
    <row r="571" ht="28.5" customHeight="1" x14ac:dyDescent="0.25"/>
    <row r="572" ht="52.5" customHeight="1" x14ac:dyDescent="0.25"/>
    <row r="573" ht="18" customHeight="1" x14ac:dyDescent="0.25"/>
    <row r="574" ht="36" customHeight="1" x14ac:dyDescent="0.25"/>
    <row r="575" ht="27" customHeight="1" x14ac:dyDescent="0.25"/>
    <row r="576" ht="47.25" customHeight="1" x14ac:dyDescent="0.25"/>
  </sheetData>
  <mergeCells count="91">
    <mergeCell ref="A388:A389"/>
    <mergeCell ref="A1:E1"/>
    <mergeCell ref="A363:A364"/>
    <mergeCell ref="B377:E377"/>
    <mergeCell ref="B378:E378"/>
    <mergeCell ref="A379:A380"/>
    <mergeCell ref="A387:E387"/>
    <mergeCell ref="A362:E362"/>
    <mergeCell ref="A311:E311"/>
    <mergeCell ref="A312:A313"/>
    <mergeCell ref="B326:E326"/>
    <mergeCell ref="B327:E327"/>
    <mergeCell ref="A328:A329"/>
    <mergeCell ref="A336:E336"/>
    <mergeCell ref="A337:A338"/>
    <mergeCell ref="B350:E350"/>
    <mergeCell ref="B352:E352"/>
    <mergeCell ref="B353:E353"/>
    <mergeCell ref="A354:A355"/>
    <mergeCell ref="A303:A304"/>
    <mergeCell ref="A260:E260"/>
    <mergeCell ref="A261:A262"/>
    <mergeCell ref="B274:E274"/>
    <mergeCell ref="B276:E276"/>
    <mergeCell ref="A286:E286"/>
    <mergeCell ref="A287:A288"/>
    <mergeCell ref="D300:E300"/>
    <mergeCell ref="B301:E301"/>
    <mergeCell ref="B302:E302"/>
    <mergeCell ref="G276:K276"/>
    <mergeCell ref="A278:A279"/>
    <mergeCell ref="A227:A228"/>
    <mergeCell ref="A235:E235"/>
    <mergeCell ref="A236:A237"/>
    <mergeCell ref="B250:E250"/>
    <mergeCell ref="B251:E251"/>
    <mergeCell ref="A252:A253"/>
    <mergeCell ref="G175:K175"/>
    <mergeCell ref="B226:E226"/>
    <mergeCell ref="A177:A178"/>
    <mergeCell ref="A185:E185"/>
    <mergeCell ref="A186:A187"/>
    <mergeCell ref="D199:E199"/>
    <mergeCell ref="B200:E200"/>
    <mergeCell ref="B201:E201"/>
    <mergeCell ref="A202:A203"/>
    <mergeCell ref="A210:E210"/>
    <mergeCell ref="A211:A212"/>
    <mergeCell ref="D224:E224"/>
    <mergeCell ref="B225:E225"/>
    <mergeCell ref="B176:E176"/>
    <mergeCell ref="A110:A111"/>
    <mergeCell ref="B135:E135"/>
    <mergeCell ref="B136:E136"/>
    <mergeCell ref="B137:E137"/>
    <mergeCell ref="A138:A139"/>
    <mergeCell ref="A146:E146"/>
    <mergeCell ref="A147:A148"/>
    <mergeCell ref="A172:E172"/>
    <mergeCell ref="B173:E173"/>
    <mergeCell ref="B175:E175"/>
    <mergeCell ref="A109:E109"/>
    <mergeCell ref="A36:A37"/>
    <mergeCell ref="B61:E61"/>
    <mergeCell ref="B62:E62"/>
    <mergeCell ref="B63:E63"/>
    <mergeCell ref="A64:A65"/>
    <mergeCell ref="A72:E72"/>
    <mergeCell ref="A73:A74"/>
    <mergeCell ref="B98:E98"/>
    <mergeCell ref="B99:E99"/>
    <mergeCell ref="B100:E100"/>
    <mergeCell ref="A101:A102"/>
    <mergeCell ref="A35:E35"/>
    <mergeCell ref="A9:E11"/>
    <mergeCell ref="B12:E12"/>
    <mergeCell ref="A13:A14"/>
    <mergeCell ref="B18:E18"/>
    <mergeCell ref="A19:E19"/>
    <mergeCell ref="A22:E22"/>
    <mergeCell ref="A23:E23"/>
    <mergeCell ref="B24:E24"/>
    <mergeCell ref="B25:E25"/>
    <mergeCell ref="B26:E26"/>
    <mergeCell ref="A27:A28"/>
    <mergeCell ref="A8:E8"/>
    <mergeCell ref="A2:E2"/>
    <mergeCell ref="A3:E3"/>
    <mergeCell ref="B5:E5"/>
    <mergeCell ref="B6:E6"/>
    <mergeCell ref="B7:E7"/>
  </mergeCells>
  <pageMargins left="0.7" right="0.7" top="0.75" bottom="0.75" header="0.3" footer="0.3"/>
  <pageSetup scale="1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view="pageBreakPreview" zoomScale="60" zoomScaleNormal="140" workbookViewId="0">
      <selection activeCell="P12" sqref="P12"/>
    </sheetView>
  </sheetViews>
  <sheetFormatPr defaultRowHeight="15" x14ac:dyDescent="0.25"/>
  <cols>
    <col min="1" max="1" width="28.5703125" customWidth="1"/>
    <col min="2" max="5" width="11.7109375" customWidth="1"/>
    <col min="7" max="7" width="9.140625" customWidth="1"/>
    <col min="8" max="8" width="11" customWidth="1"/>
    <col min="9" max="9" width="16" customWidth="1"/>
  </cols>
  <sheetData>
    <row r="1" spans="1:6" ht="15.75" x14ac:dyDescent="0.25">
      <c r="A1" s="961" t="s">
        <v>597</v>
      </c>
      <c r="B1" s="961"/>
      <c r="C1" s="961"/>
      <c r="D1" s="961"/>
      <c r="E1" s="961"/>
    </row>
    <row r="2" spans="1:6" ht="29.25" customHeight="1" x14ac:dyDescent="0.25">
      <c r="A2" s="606" t="s">
        <v>190</v>
      </c>
      <c r="B2" s="606"/>
      <c r="C2" s="606"/>
      <c r="D2" s="606"/>
      <c r="E2" s="606"/>
      <c r="F2" s="429"/>
    </row>
    <row r="3" spans="1:6" ht="18" customHeight="1" x14ac:dyDescent="0.25">
      <c r="A3" s="554" t="s">
        <v>1</v>
      </c>
      <c r="B3" s="554"/>
      <c r="C3" s="554"/>
      <c r="D3" s="554"/>
      <c r="E3" s="554"/>
      <c r="F3" s="98"/>
    </row>
    <row r="4" spans="1:6" ht="15.75" thickBot="1" x14ac:dyDescent="0.3"/>
    <row r="5" spans="1:6" ht="15.75" thickBot="1" x14ac:dyDescent="0.3">
      <c r="A5" s="99" t="s">
        <v>2</v>
      </c>
      <c r="B5" s="555" t="s">
        <v>272</v>
      </c>
      <c r="C5" s="555"/>
      <c r="D5" s="555"/>
      <c r="E5" s="555"/>
    </row>
    <row r="6" spans="1:6" ht="15.75" thickBot="1" x14ac:dyDescent="0.3">
      <c r="A6" s="99" t="s">
        <v>4</v>
      </c>
      <c r="B6" s="556" t="s">
        <v>273</v>
      </c>
      <c r="C6" s="557"/>
      <c r="D6" s="557"/>
      <c r="E6" s="558"/>
    </row>
    <row r="7" spans="1:6" ht="15.75" thickBot="1" x14ac:dyDescent="0.3">
      <c r="A7" s="99" t="s">
        <v>6</v>
      </c>
      <c r="B7" s="559" t="s">
        <v>7</v>
      </c>
      <c r="C7" s="560"/>
      <c r="D7" s="560"/>
      <c r="E7" s="561"/>
    </row>
    <row r="8" spans="1:6" ht="15.75" thickBot="1" x14ac:dyDescent="0.3">
      <c r="A8" s="551" t="s">
        <v>8</v>
      </c>
      <c r="B8" s="552"/>
      <c r="C8" s="552"/>
      <c r="D8" s="552"/>
      <c r="E8" s="553"/>
    </row>
    <row r="9" spans="1:6" ht="15.75" thickBot="1" x14ac:dyDescent="0.3">
      <c r="A9" s="638" t="s">
        <v>274</v>
      </c>
      <c r="B9" s="639"/>
      <c r="C9" s="639"/>
      <c r="D9" s="639"/>
      <c r="E9" s="640"/>
    </row>
    <row r="10" spans="1:6" ht="39" customHeight="1" thickBot="1" x14ac:dyDescent="0.3">
      <c r="A10" s="638"/>
      <c r="B10" s="639"/>
      <c r="C10" s="639"/>
      <c r="D10" s="639"/>
      <c r="E10" s="640"/>
    </row>
    <row r="11" spans="1:6" ht="75.75" customHeight="1" thickBot="1" x14ac:dyDescent="0.3">
      <c r="A11" s="638"/>
      <c r="B11" s="639"/>
      <c r="C11" s="639"/>
      <c r="D11" s="639"/>
      <c r="E11" s="640"/>
    </row>
    <row r="12" spans="1:6" ht="112.5" customHeight="1" thickBot="1" x14ac:dyDescent="0.3">
      <c r="A12" s="100" t="s">
        <v>10</v>
      </c>
      <c r="B12" s="641" t="s">
        <v>275</v>
      </c>
      <c r="C12" s="575"/>
      <c r="D12" s="575"/>
      <c r="E12" s="576"/>
    </row>
    <row r="13" spans="1:6" ht="23.25" customHeight="1" x14ac:dyDescent="0.25">
      <c r="A13" s="577" t="s">
        <v>12</v>
      </c>
      <c r="B13" s="101">
        <v>2019</v>
      </c>
      <c r="C13" s="101">
        <v>2020</v>
      </c>
      <c r="D13" s="101">
        <v>2021</v>
      </c>
      <c r="E13" s="101">
        <v>2022</v>
      </c>
    </row>
    <row r="14" spans="1:6" ht="15.75" thickBot="1" x14ac:dyDescent="0.3">
      <c r="A14" s="578"/>
      <c r="B14" s="102" t="s">
        <v>13</v>
      </c>
      <c r="C14" s="102" t="s">
        <v>14</v>
      </c>
      <c r="D14" s="102" t="s">
        <v>14</v>
      </c>
      <c r="E14" s="102" t="s">
        <v>14</v>
      </c>
    </row>
    <row r="15" spans="1:6" ht="23.25" thickBot="1" x14ac:dyDescent="0.3">
      <c r="A15" s="103" t="s">
        <v>276</v>
      </c>
      <c r="B15" s="104">
        <v>1</v>
      </c>
      <c r="C15" s="104">
        <v>1</v>
      </c>
      <c r="D15" s="104">
        <v>1</v>
      </c>
      <c r="E15" s="104">
        <v>1</v>
      </c>
    </row>
    <row r="16" spans="1:6" ht="24.75" customHeight="1" thickBot="1" x14ac:dyDescent="0.3">
      <c r="A16" s="105" t="s">
        <v>21</v>
      </c>
      <c r="B16" s="579" t="s">
        <v>277</v>
      </c>
      <c r="C16" s="580"/>
      <c r="D16" s="580"/>
      <c r="E16" s="581"/>
    </row>
    <row r="17" spans="1:11" ht="23.25" customHeight="1" thickBot="1" x14ac:dyDescent="0.3">
      <c r="A17" s="582" t="s">
        <v>23</v>
      </c>
      <c r="B17" s="583"/>
      <c r="C17" s="583"/>
      <c r="D17" s="583"/>
      <c r="E17" s="584"/>
      <c r="G17" s="1"/>
      <c r="H17" s="106"/>
      <c r="I17" s="1"/>
      <c r="J17" s="107"/>
    </row>
    <row r="18" spans="1:11" ht="23.25" thickBot="1" x14ac:dyDescent="0.3">
      <c r="A18" s="108" t="s">
        <v>278</v>
      </c>
      <c r="B18" s="109">
        <v>0.62</v>
      </c>
      <c r="C18" s="110">
        <v>0.65</v>
      </c>
      <c r="D18" s="110">
        <v>0.65</v>
      </c>
      <c r="E18" s="110">
        <v>0.65</v>
      </c>
      <c r="G18" s="111"/>
      <c r="H18" s="1"/>
      <c r="I18" s="1"/>
    </row>
    <row r="19" spans="1:11" ht="34.5" thickBot="1" x14ac:dyDescent="0.3">
      <c r="A19" s="172" t="s">
        <v>279</v>
      </c>
      <c r="B19" s="173" t="s">
        <v>280</v>
      </c>
      <c r="C19" s="174" t="s">
        <v>280</v>
      </c>
      <c r="D19" s="175" t="s">
        <v>281</v>
      </c>
      <c r="E19" s="175" t="s">
        <v>281</v>
      </c>
      <c r="G19" s="111"/>
      <c r="H19" s="1"/>
      <c r="I19" s="1"/>
    </row>
    <row r="20" spans="1:11" ht="34.5" thickBot="1" x14ac:dyDescent="0.3">
      <c r="A20" s="176" t="s">
        <v>282</v>
      </c>
      <c r="B20" s="177">
        <v>4.8</v>
      </c>
      <c r="C20" s="178">
        <v>4.9000000000000004</v>
      </c>
      <c r="D20" s="178">
        <v>5</v>
      </c>
      <c r="E20" s="178">
        <v>5</v>
      </c>
      <c r="G20" s="111"/>
      <c r="H20" s="179"/>
      <c r="I20" s="1"/>
    </row>
    <row r="21" spans="1:11" ht="23.25" thickBot="1" x14ac:dyDescent="0.3">
      <c r="A21" s="176" t="s">
        <v>283</v>
      </c>
      <c r="B21" s="180">
        <v>1</v>
      </c>
      <c r="C21" s="181">
        <v>1</v>
      </c>
      <c r="D21" s="181">
        <v>1</v>
      </c>
      <c r="E21" s="181">
        <v>1</v>
      </c>
      <c r="G21" s="111"/>
      <c r="H21" s="182"/>
      <c r="I21" s="1"/>
    </row>
    <row r="22" spans="1:11" ht="15.75" thickBot="1" x14ac:dyDescent="0.3">
      <c r="A22" s="585" t="s">
        <v>26</v>
      </c>
      <c r="B22" s="586"/>
      <c r="C22" s="586"/>
      <c r="D22" s="586"/>
      <c r="E22" s="587"/>
      <c r="G22" s="1"/>
      <c r="H22" s="1"/>
      <c r="I22" s="1"/>
    </row>
    <row r="23" spans="1:11" ht="15.75" thickBot="1" x14ac:dyDescent="0.3">
      <c r="A23" s="588" t="s">
        <v>27</v>
      </c>
      <c r="B23" s="589"/>
      <c r="C23" s="589"/>
      <c r="D23" s="589"/>
      <c r="E23" s="590"/>
      <c r="G23" s="112"/>
      <c r="H23" s="1"/>
      <c r="I23" s="1"/>
    </row>
    <row r="24" spans="1:11" ht="18.75" customHeight="1" thickBot="1" x14ac:dyDescent="0.3">
      <c r="A24" s="113" t="s">
        <v>28</v>
      </c>
      <c r="B24" s="591" t="s">
        <v>284</v>
      </c>
      <c r="C24" s="592"/>
      <c r="D24" s="592"/>
      <c r="E24" s="593"/>
      <c r="G24" s="1"/>
      <c r="H24" s="1"/>
      <c r="I24" s="1"/>
    </row>
    <row r="25" spans="1:11" ht="59.25" customHeight="1" thickBot="1" x14ac:dyDescent="0.3">
      <c r="A25" s="114" t="s">
        <v>30</v>
      </c>
      <c r="B25" s="594" t="s">
        <v>285</v>
      </c>
      <c r="C25" s="595"/>
      <c r="D25" s="595"/>
      <c r="E25" s="596"/>
      <c r="G25" s="115"/>
    </row>
    <row r="26" spans="1:11" ht="15" customHeight="1" thickBot="1" x14ac:dyDescent="0.3">
      <c r="A26" s="114" t="s">
        <v>32</v>
      </c>
      <c r="B26" s="597" t="s">
        <v>200</v>
      </c>
      <c r="C26" s="598"/>
      <c r="D26" s="598"/>
      <c r="E26" s="599"/>
    </row>
    <row r="27" spans="1:11" ht="12.75" customHeight="1" x14ac:dyDescent="0.25">
      <c r="A27" s="577"/>
      <c r="B27" s="116">
        <v>2019</v>
      </c>
      <c r="C27" s="116">
        <v>2020</v>
      </c>
      <c r="D27" s="116">
        <v>2021</v>
      </c>
      <c r="E27" s="116">
        <v>2022</v>
      </c>
    </row>
    <row r="28" spans="1:11" ht="15.75" customHeight="1" thickBot="1" x14ac:dyDescent="0.3">
      <c r="A28" s="578"/>
      <c r="B28" s="117" t="s">
        <v>13</v>
      </c>
      <c r="C28" s="117" t="s">
        <v>14</v>
      </c>
      <c r="D28" s="117" t="s">
        <v>14</v>
      </c>
      <c r="E28" s="117" t="s">
        <v>14</v>
      </c>
    </row>
    <row r="29" spans="1:11" ht="15.75" thickBot="1" x14ac:dyDescent="0.3">
      <c r="A29" s="114" t="s">
        <v>34</v>
      </c>
      <c r="B29" s="118">
        <v>45</v>
      </c>
      <c r="C29" s="118">
        <v>45</v>
      </c>
      <c r="D29" s="118">
        <v>48</v>
      </c>
      <c r="E29" s="118">
        <v>50</v>
      </c>
    </row>
    <row r="30" spans="1:11" ht="15.75" thickBot="1" x14ac:dyDescent="0.3">
      <c r="A30" s="114" t="s">
        <v>35</v>
      </c>
      <c r="B30" s="118">
        <v>14500</v>
      </c>
      <c r="C30" s="118">
        <v>14500</v>
      </c>
      <c r="D30" s="118">
        <v>15000</v>
      </c>
      <c r="E30" s="118">
        <v>15000</v>
      </c>
    </row>
    <row r="31" spans="1:11" ht="15.75" thickBot="1" x14ac:dyDescent="0.3">
      <c r="A31" s="114" t="s">
        <v>36</v>
      </c>
      <c r="B31" s="118">
        <f>B30/B29</f>
        <v>322.22222222222223</v>
      </c>
      <c r="C31" s="118">
        <f t="shared" ref="C31:E31" si="0">C30/C29</f>
        <v>322.22222222222223</v>
      </c>
      <c r="D31" s="118">
        <f t="shared" si="0"/>
        <v>312.5</v>
      </c>
      <c r="E31" s="118">
        <f t="shared" si="0"/>
        <v>300</v>
      </c>
    </row>
    <row r="32" spans="1:11" ht="15.75" thickBot="1" x14ac:dyDescent="0.3">
      <c r="A32" s="114" t="s">
        <v>37</v>
      </c>
      <c r="B32" s="119" t="s">
        <v>38</v>
      </c>
      <c r="C32" s="120">
        <f>C29/B29-1</f>
        <v>0</v>
      </c>
      <c r="D32" s="120">
        <f t="shared" ref="D32:E34" si="1">D29/C29-1</f>
        <v>6.6666666666666652E-2</v>
      </c>
      <c r="E32" s="120">
        <f t="shared" si="1"/>
        <v>4.1666666666666741E-2</v>
      </c>
      <c r="G32" s="78"/>
      <c r="H32" s="107"/>
      <c r="I32" s="78"/>
      <c r="J32" s="78"/>
      <c r="K32" s="78"/>
    </row>
    <row r="33" spans="1:7" ht="15.75" thickBot="1" x14ac:dyDescent="0.3">
      <c r="A33" s="114" t="s">
        <v>39</v>
      </c>
      <c r="B33" s="119" t="s">
        <v>38</v>
      </c>
      <c r="C33" s="120">
        <f>C30/B30-1</f>
        <v>0</v>
      </c>
      <c r="D33" s="120">
        <f t="shared" si="1"/>
        <v>3.4482758620689724E-2</v>
      </c>
      <c r="E33" s="120">
        <f t="shared" si="1"/>
        <v>0</v>
      </c>
    </row>
    <row r="34" spans="1:7" ht="15.75" thickBot="1" x14ac:dyDescent="0.3">
      <c r="A34" s="114" t="s">
        <v>40</v>
      </c>
      <c r="B34" s="119" t="s">
        <v>38</v>
      </c>
      <c r="C34" s="120">
        <f>C31/B31-1</f>
        <v>0</v>
      </c>
      <c r="D34" s="120">
        <f t="shared" si="1"/>
        <v>-3.0172413793103425E-2</v>
      </c>
      <c r="E34" s="120">
        <f t="shared" si="1"/>
        <v>-4.0000000000000036E-2</v>
      </c>
    </row>
    <row r="35" spans="1:7" ht="15.75" thickBot="1" x14ac:dyDescent="0.3">
      <c r="A35" s="562" t="s">
        <v>268</v>
      </c>
      <c r="B35" s="563"/>
      <c r="C35" s="563"/>
      <c r="D35" s="563"/>
      <c r="E35" s="564"/>
    </row>
    <row r="36" spans="1:7" ht="12.75" customHeight="1" x14ac:dyDescent="0.25">
      <c r="A36" s="577"/>
      <c r="B36" s="116">
        <v>2019</v>
      </c>
      <c r="C36" s="116">
        <v>2020</v>
      </c>
      <c r="D36" s="116">
        <v>2021</v>
      </c>
      <c r="E36" s="116">
        <v>2022</v>
      </c>
    </row>
    <row r="37" spans="1:7" ht="15.75" thickBot="1" x14ac:dyDescent="0.3">
      <c r="A37" s="578"/>
      <c r="B37" s="117" t="s">
        <v>13</v>
      </c>
      <c r="C37" s="117" t="s">
        <v>14</v>
      </c>
      <c r="D37" s="117" t="s">
        <v>14</v>
      </c>
      <c r="E37" s="117" t="s">
        <v>14</v>
      </c>
    </row>
    <row r="38" spans="1:7" ht="15.75" thickBot="1" x14ac:dyDescent="0.3">
      <c r="A38" s="121" t="s">
        <v>42</v>
      </c>
      <c r="B38" s="122">
        <v>8500</v>
      </c>
      <c r="C38" s="122">
        <v>8500</v>
      </c>
      <c r="D38" s="122">
        <v>8500</v>
      </c>
      <c r="E38" s="122">
        <v>8500</v>
      </c>
    </row>
    <row r="39" spans="1:7" ht="15.75" thickBot="1" x14ac:dyDescent="0.3">
      <c r="A39" s="123" t="s">
        <v>43</v>
      </c>
      <c r="B39" s="124">
        <v>8500</v>
      </c>
      <c r="C39" s="125">
        <v>8500</v>
      </c>
      <c r="D39" s="125">
        <v>8500</v>
      </c>
      <c r="E39" s="125">
        <v>8500</v>
      </c>
    </row>
    <row r="40" spans="1:7" ht="15.75" thickBot="1" x14ac:dyDescent="0.3">
      <c r="A40" s="123" t="s">
        <v>44</v>
      </c>
      <c r="B40" s="126"/>
      <c r="C40" s="126"/>
      <c r="D40" s="126"/>
      <c r="E40" s="126"/>
      <c r="G40" s="127"/>
    </row>
    <row r="41" spans="1:7" ht="24.75" thickBot="1" x14ac:dyDescent="0.3">
      <c r="A41" s="121" t="s">
        <v>45</v>
      </c>
      <c r="B41" s="122">
        <v>1500</v>
      </c>
      <c r="C41" s="122">
        <v>1500</v>
      </c>
      <c r="D41" s="122">
        <v>1500</v>
      </c>
      <c r="E41" s="122">
        <v>1500</v>
      </c>
    </row>
    <row r="42" spans="1:7" ht="15.75" thickBot="1" x14ac:dyDescent="0.3">
      <c r="A42" s="123" t="s">
        <v>43</v>
      </c>
      <c r="B42" s="124">
        <v>1500</v>
      </c>
      <c r="C42" s="124">
        <v>1500</v>
      </c>
      <c r="D42" s="124">
        <v>1500</v>
      </c>
      <c r="E42" s="124">
        <v>1500</v>
      </c>
    </row>
    <row r="43" spans="1:7" ht="15.75" thickBot="1" x14ac:dyDescent="0.3">
      <c r="A43" s="123" t="s">
        <v>44</v>
      </c>
      <c r="B43" s="124"/>
      <c r="C43" s="124"/>
      <c r="D43" s="124"/>
      <c r="E43" s="124"/>
    </row>
    <row r="44" spans="1:7" ht="15.75" thickBot="1" x14ac:dyDescent="0.3">
      <c r="A44" s="121" t="s">
        <v>46</v>
      </c>
      <c r="B44" s="122">
        <v>4500</v>
      </c>
      <c r="C44" s="122">
        <v>4500</v>
      </c>
      <c r="D44" s="122">
        <v>5000</v>
      </c>
      <c r="E44" s="122">
        <v>5000</v>
      </c>
    </row>
    <row r="45" spans="1:7" ht="15.75" thickBot="1" x14ac:dyDescent="0.3">
      <c r="A45" s="123" t="s">
        <v>43</v>
      </c>
      <c r="B45" s="122">
        <v>4500</v>
      </c>
      <c r="C45" s="122">
        <v>4500</v>
      </c>
      <c r="D45" s="122">
        <v>5000</v>
      </c>
      <c r="E45" s="122">
        <v>5000</v>
      </c>
    </row>
    <row r="46" spans="1:7" ht="15.75" thickBot="1" x14ac:dyDescent="0.3">
      <c r="A46" s="123" t="s">
        <v>44</v>
      </c>
      <c r="B46" s="128"/>
      <c r="C46" s="122"/>
      <c r="D46" s="122"/>
      <c r="E46" s="122"/>
    </row>
    <row r="47" spans="1:7" ht="15.75" thickBot="1" x14ac:dyDescent="0.3">
      <c r="A47" s="121" t="s">
        <v>47</v>
      </c>
      <c r="B47" s="122">
        <v>0</v>
      </c>
      <c r="C47" s="122">
        <v>0</v>
      </c>
      <c r="D47" s="122">
        <v>0</v>
      </c>
      <c r="E47" s="122">
        <v>0</v>
      </c>
    </row>
    <row r="48" spans="1:7" ht="15.75" thickBot="1" x14ac:dyDescent="0.3">
      <c r="A48" s="123" t="s">
        <v>43</v>
      </c>
      <c r="B48" s="129"/>
      <c r="C48" s="122"/>
      <c r="D48" s="122"/>
      <c r="E48" s="122"/>
    </row>
    <row r="49" spans="1:12" ht="15.75" thickBot="1" x14ac:dyDescent="0.3">
      <c r="A49" s="123" t="s">
        <v>44</v>
      </c>
      <c r="B49" s="129"/>
      <c r="C49" s="122"/>
      <c r="D49" s="122"/>
      <c r="E49" s="122"/>
    </row>
    <row r="50" spans="1:12" ht="15.75" thickBot="1" x14ac:dyDescent="0.3">
      <c r="A50" s="121" t="s">
        <v>48</v>
      </c>
      <c r="B50" s="122">
        <v>0</v>
      </c>
      <c r="C50" s="122">
        <v>0</v>
      </c>
      <c r="D50" s="122">
        <v>0</v>
      </c>
      <c r="E50" s="122">
        <v>0</v>
      </c>
    </row>
    <row r="51" spans="1:12" ht="15.75" thickBot="1" x14ac:dyDescent="0.3">
      <c r="A51" s="123" t="s">
        <v>43</v>
      </c>
      <c r="B51" s="129"/>
      <c r="C51" s="122"/>
      <c r="D51" s="122"/>
      <c r="E51" s="122"/>
    </row>
    <row r="52" spans="1:12" ht="15.75" thickBot="1" x14ac:dyDescent="0.3">
      <c r="A52" s="123" t="s">
        <v>44</v>
      </c>
      <c r="B52" s="129"/>
      <c r="C52" s="122"/>
      <c r="D52" s="122"/>
      <c r="E52" s="122"/>
    </row>
    <row r="53" spans="1:12" ht="15.75" thickBot="1" x14ac:dyDescent="0.3">
      <c r="A53" s="121" t="s">
        <v>49</v>
      </c>
      <c r="B53" s="122">
        <v>0</v>
      </c>
      <c r="C53" s="122">
        <v>0</v>
      </c>
      <c r="D53" s="122">
        <v>0</v>
      </c>
      <c r="E53" s="122">
        <v>0</v>
      </c>
    </row>
    <row r="54" spans="1:12" ht="15.75" thickBot="1" x14ac:dyDescent="0.3">
      <c r="A54" s="123" t="s">
        <v>43</v>
      </c>
      <c r="B54" s="129"/>
      <c r="C54" s="122"/>
      <c r="D54" s="122"/>
      <c r="E54" s="122"/>
    </row>
    <row r="55" spans="1:12" ht="15.75" thickBot="1" x14ac:dyDescent="0.3">
      <c r="A55" s="123" t="s">
        <v>44</v>
      </c>
      <c r="B55" s="129"/>
      <c r="C55" s="122"/>
      <c r="D55" s="122"/>
      <c r="E55" s="122"/>
    </row>
    <row r="56" spans="1:12" ht="24.75" thickBot="1" x14ac:dyDescent="0.3">
      <c r="A56" s="121" t="s">
        <v>50</v>
      </c>
      <c r="B56" s="122">
        <v>0</v>
      </c>
      <c r="C56" s="122">
        <v>0</v>
      </c>
      <c r="D56" s="122">
        <f>C56*1.03*0.99</f>
        <v>0</v>
      </c>
      <c r="E56" s="122">
        <f>D56*1.03*0.99</f>
        <v>0</v>
      </c>
      <c r="H56" s="130"/>
    </row>
    <row r="57" spans="1:12" s="1" customFormat="1" ht="15.75" thickBot="1" x14ac:dyDescent="0.3">
      <c r="A57" s="27" t="s">
        <v>43</v>
      </c>
      <c r="B57" s="29">
        <f>B39+B42+B45+B48+B51+B54</f>
        <v>14500</v>
      </c>
      <c r="C57" s="29">
        <f t="shared" ref="C57:E57" si="2">C39+C42+C45+C48+C51+C54</f>
        <v>14500</v>
      </c>
      <c r="D57" s="29">
        <f t="shared" si="2"/>
        <v>15000</v>
      </c>
      <c r="E57" s="29">
        <f t="shared" si="2"/>
        <v>15000</v>
      </c>
      <c r="J57" s="427"/>
      <c r="K57" s="427"/>
      <c r="L57" s="427"/>
    </row>
    <row r="58" spans="1:12" ht="15.75" thickBot="1" x14ac:dyDescent="0.3">
      <c r="A58" s="123" t="s">
        <v>44</v>
      </c>
      <c r="B58" s="124">
        <v>0</v>
      </c>
      <c r="C58" s="125">
        <v>0</v>
      </c>
      <c r="D58" s="125">
        <v>0</v>
      </c>
      <c r="E58" s="125">
        <v>0</v>
      </c>
    </row>
    <row r="59" spans="1:12" ht="15.75" thickBot="1" x14ac:dyDescent="0.3">
      <c r="A59" s="131" t="s">
        <v>51</v>
      </c>
      <c r="B59" s="129">
        <f>B56+B53+B50+B47+B44+B41+B38</f>
        <v>14500</v>
      </c>
      <c r="C59" s="129">
        <f t="shared" ref="C59:E59" si="3">C56+C53+C50+C47+C44+C41+C38</f>
        <v>14500</v>
      </c>
      <c r="D59" s="129">
        <f t="shared" si="3"/>
        <v>15000</v>
      </c>
      <c r="E59" s="129">
        <f t="shared" si="3"/>
        <v>15000</v>
      </c>
    </row>
    <row r="60" spans="1:12" ht="15.75" thickBot="1" x14ac:dyDescent="0.3">
      <c r="A60" s="132" t="s">
        <v>52</v>
      </c>
      <c r="B60" s="133">
        <f>IF(B59-B30=0,0,"Error")</f>
        <v>0</v>
      </c>
      <c r="C60" s="133">
        <f>IF(C59-C30=0,0,"Error")</f>
        <v>0</v>
      </c>
      <c r="D60" s="133">
        <f>IF(D59-D30=0,0,"Error")</f>
        <v>0</v>
      </c>
      <c r="E60" s="133">
        <f>IF(E59-E30=0,0,"Error")</f>
        <v>0</v>
      </c>
    </row>
    <row r="61" spans="1:12" ht="15.75" thickBot="1" x14ac:dyDescent="0.3">
      <c r="A61" s="588" t="s">
        <v>65</v>
      </c>
      <c r="B61" s="589"/>
      <c r="C61" s="589"/>
      <c r="D61" s="589"/>
      <c r="E61" s="590"/>
    </row>
    <row r="62" spans="1:12" ht="15.75" thickBot="1" x14ac:dyDescent="0.3">
      <c r="A62" s="588" t="s">
        <v>66</v>
      </c>
      <c r="B62" s="589"/>
      <c r="C62" s="589"/>
      <c r="D62" s="589"/>
      <c r="E62" s="590"/>
    </row>
    <row r="63" spans="1:12" ht="15.75" thickBot="1" x14ac:dyDescent="0.3">
      <c r="A63" s="113" t="s">
        <v>67</v>
      </c>
      <c r="B63" s="600" t="s">
        <v>201</v>
      </c>
      <c r="C63" s="601"/>
      <c r="D63" s="602"/>
      <c r="E63" s="603"/>
    </row>
    <row r="64" spans="1:12" ht="34.5" customHeight="1" thickBot="1" x14ac:dyDescent="0.3">
      <c r="A64" s="113" t="s">
        <v>69</v>
      </c>
      <c r="B64" s="134" t="s">
        <v>81</v>
      </c>
      <c r="C64" s="135" t="s">
        <v>169</v>
      </c>
      <c r="D64" s="602"/>
      <c r="E64" s="603"/>
      <c r="G64" s="136"/>
      <c r="H64" s="136"/>
      <c r="I64" s="136"/>
      <c r="J64" s="136"/>
      <c r="K64" s="136"/>
    </row>
    <row r="65" spans="1:11" ht="15.75" thickBot="1" x14ac:dyDescent="0.3">
      <c r="A65" s="137"/>
      <c r="B65" s="600"/>
      <c r="C65" s="604"/>
      <c r="D65" s="602"/>
      <c r="E65" s="603"/>
      <c r="G65" s="136"/>
      <c r="H65" s="136"/>
      <c r="I65" s="136"/>
      <c r="J65" s="136"/>
      <c r="K65" s="136"/>
    </row>
    <row r="66" spans="1:11" ht="24" customHeight="1" thickBot="1" x14ac:dyDescent="0.3">
      <c r="A66" s="114" t="s">
        <v>30</v>
      </c>
      <c r="B66" s="582" t="s">
        <v>286</v>
      </c>
      <c r="C66" s="583"/>
      <c r="D66" s="583"/>
      <c r="E66" s="584"/>
      <c r="G66" s="136"/>
      <c r="H66" s="136"/>
      <c r="I66" s="136"/>
      <c r="J66" s="136"/>
      <c r="K66" s="136"/>
    </row>
    <row r="67" spans="1:11" ht="15.75" thickBot="1" x14ac:dyDescent="0.3">
      <c r="A67" s="114" t="s">
        <v>32</v>
      </c>
      <c r="B67" s="597" t="s">
        <v>200</v>
      </c>
      <c r="C67" s="598"/>
      <c r="D67" s="598"/>
      <c r="E67" s="599"/>
    </row>
    <row r="68" spans="1:11" x14ac:dyDescent="0.25">
      <c r="A68" s="577"/>
      <c r="B68" s="116">
        <v>2019</v>
      </c>
      <c r="C68" s="116">
        <v>2020</v>
      </c>
      <c r="D68" s="116">
        <v>2021</v>
      </c>
      <c r="E68" s="116">
        <v>2022</v>
      </c>
    </row>
    <row r="69" spans="1:11" ht="15.75" thickBot="1" x14ac:dyDescent="0.3">
      <c r="A69" s="578"/>
      <c r="B69" s="117" t="s">
        <v>13</v>
      </c>
      <c r="C69" s="117" t="s">
        <v>14</v>
      </c>
      <c r="D69" s="117" t="s">
        <v>14</v>
      </c>
      <c r="E69" s="117" t="s">
        <v>14</v>
      </c>
    </row>
    <row r="70" spans="1:11" ht="15.75" thickBot="1" x14ac:dyDescent="0.3">
      <c r="A70" s="114" t="s">
        <v>34</v>
      </c>
      <c r="B70" s="118">
        <v>6</v>
      </c>
      <c r="C70" s="118">
        <v>10</v>
      </c>
      <c r="D70" s="118">
        <v>5</v>
      </c>
      <c r="E70" s="118">
        <v>5</v>
      </c>
    </row>
    <row r="71" spans="1:11" ht="15.75" thickBot="1" x14ac:dyDescent="0.3">
      <c r="A71" s="114" t="s">
        <v>35</v>
      </c>
      <c r="B71" s="118">
        <v>120</v>
      </c>
      <c r="C71" s="118">
        <v>120</v>
      </c>
      <c r="D71" s="118">
        <v>100</v>
      </c>
      <c r="E71" s="118">
        <v>100</v>
      </c>
    </row>
    <row r="72" spans="1:11" ht="15.75" thickBot="1" x14ac:dyDescent="0.3">
      <c r="A72" s="114" t="s">
        <v>36</v>
      </c>
      <c r="B72" s="118">
        <f>B71/B70</f>
        <v>20</v>
      </c>
      <c r="C72" s="118">
        <f t="shared" ref="C72:E72" si="4">C71/C70</f>
        <v>12</v>
      </c>
      <c r="D72" s="118">
        <f t="shared" si="4"/>
        <v>20</v>
      </c>
      <c r="E72" s="118">
        <f t="shared" si="4"/>
        <v>20</v>
      </c>
    </row>
    <row r="73" spans="1:11" ht="15.75" thickBot="1" x14ac:dyDescent="0.3">
      <c r="A73" s="114" t="s">
        <v>37</v>
      </c>
      <c r="B73" s="119" t="s">
        <v>38</v>
      </c>
      <c r="C73" s="120">
        <f>C70/B70-1</f>
        <v>0.66666666666666674</v>
      </c>
      <c r="D73" s="120">
        <f t="shared" ref="D73:E75" si="5">D70/C70-1</f>
        <v>-0.5</v>
      </c>
      <c r="E73" s="120">
        <f t="shared" si="5"/>
        <v>0</v>
      </c>
      <c r="G73" s="78"/>
      <c r="H73" s="78"/>
      <c r="I73" s="78"/>
      <c r="J73" s="78"/>
      <c r="K73" s="78"/>
    </row>
    <row r="74" spans="1:11" ht="15.75" thickBot="1" x14ac:dyDescent="0.3">
      <c r="A74" s="114" t="s">
        <v>39</v>
      </c>
      <c r="B74" s="119" t="s">
        <v>38</v>
      </c>
      <c r="C74" s="120">
        <f>C71/B71-1</f>
        <v>0</v>
      </c>
      <c r="D74" s="120">
        <f t="shared" si="5"/>
        <v>-0.16666666666666663</v>
      </c>
      <c r="E74" s="120">
        <f t="shared" si="5"/>
        <v>0</v>
      </c>
    </row>
    <row r="75" spans="1:11" ht="15.75" thickBot="1" x14ac:dyDescent="0.3">
      <c r="A75" s="114" t="s">
        <v>40</v>
      </c>
      <c r="B75" s="119" t="s">
        <v>38</v>
      </c>
      <c r="C75" s="120">
        <f>C72/B72-1</f>
        <v>-0.4</v>
      </c>
      <c r="D75" s="120">
        <f t="shared" si="5"/>
        <v>0.66666666666666674</v>
      </c>
      <c r="E75" s="120">
        <f t="shared" si="5"/>
        <v>0</v>
      </c>
    </row>
    <row r="76" spans="1:11" ht="15.75" thickBot="1" x14ac:dyDescent="0.3">
      <c r="A76" s="562" t="s">
        <v>268</v>
      </c>
      <c r="B76" s="563"/>
      <c r="C76" s="563"/>
      <c r="D76" s="563"/>
      <c r="E76" s="564"/>
    </row>
    <row r="77" spans="1:11" x14ac:dyDescent="0.25">
      <c r="A77" s="577"/>
      <c r="B77" s="116">
        <v>2018</v>
      </c>
      <c r="C77" s="116">
        <v>2019</v>
      </c>
      <c r="D77" s="116">
        <v>2020</v>
      </c>
      <c r="E77" s="116">
        <v>2021</v>
      </c>
    </row>
    <row r="78" spans="1:11" ht="15.75" thickBot="1" x14ac:dyDescent="0.3">
      <c r="A78" s="578"/>
      <c r="B78" s="117" t="s">
        <v>13</v>
      </c>
      <c r="C78" s="117" t="s">
        <v>14</v>
      </c>
      <c r="D78" s="117" t="s">
        <v>14</v>
      </c>
      <c r="E78" s="117" t="s">
        <v>14</v>
      </c>
    </row>
    <row r="79" spans="1:11" ht="15.75" thickBot="1" x14ac:dyDescent="0.3">
      <c r="A79" s="121" t="s">
        <v>75</v>
      </c>
      <c r="B79" s="122">
        <v>0</v>
      </c>
      <c r="C79" s="122">
        <v>0</v>
      </c>
      <c r="D79" s="122">
        <v>0</v>
      </c>
      <c r="E79" s="122">
        <v>0</v>
      </c>
    </row>
    <row r="80" spans="1:11" ht="15.75" thickBot="1" x14ac:dyDescent="0.3">
      <c r="A80" s="121" t="s">
        <v>79</v>
      </c>
      <c r="B80" s="122">
        <v>120</v>
      </c>
      <c r="C80" s="122">
        <v>120</v>
      </c>
      <c r="D80" s="122">
        <v>100</v>
      </c>
      <c r="E80" s="122">
        <v>100</v>
      </c>
    </row>
    <row r="81" spans="1:11" ht="15.75" thickBot="1" x14ac:dyDescent="0.3">
      <c r="A81" s="138" t="s">
        <v>51</v>
      </c>
      <c r="B81" s="129">
        <f>B80+B79</f>
        <v>120</v>
      </c>
      <c r="C81" s="129">
        <f t="shared" ref="C81:E81" si="6">C80+C79</f>
        <v>120</v>
      </c>
      <c r="D81" s="129">
        <f t="shared" si="6"/>
        <v>100</v>
      </c>
      <c r="E81" s="129">
        <f t="shared" si="6"/>
        <v>100</v>
      </c>
    </row>
    <row r="82" spans="1:11" ht="34.5" thickBot="1" x14ac:dyDescent="0.3">
      <c r="A82" s="113" t="s">
        <v>80</v>
      </c>
      <c r="B82" s="139" t="s">
        <v>70</v>
      </c>
      <c r="C82" s="140" t="s">
        <v>169</v>
      </c>
      <c r="D82" s="159"/>
      <c r="E82" s="142"/>
    </row>
    <row r="83" spans="1:11" ht="24.75" customHeight="1" thickBot="1" x14ac:dyDescent="0.3">
      <c r="A83" s="114" t="s">
        <v>30</v>
      </c>
      <c r="B83" s="582" t="s">
        <v>287</v>
      </c>
      <c r="C83" s="583"/>
      <c r="D83" s="583"/>
      <c r="E83" s="584"/>
    </row>
    <row r="84" spans="1:11" ht="15.75" thickBot="1" x14ac:dyDescent="0.3">
      <c r="A84" s="114" t="s">
        <v>32</v>
      </c>
      <c r="B84" s="597" t="s">
        <v>200</v>
      </c>
      <c r="C84" s="598"/>
      <c r="D84" s="598"/>
      <c r="E84" s="599"/>
    </row>
    <row r="85" spans="1:11" ht="12.75" customHeight="1" x14ac:dyDescent="0.25">
      <c r="A85" s="577"/>
      <c r="B85" s="116">
        <v>2019</v>
      </c>
      <c r="C85" s="116">
        <v>2020</v>
      </c>
      <c r="D85" s="116">
        <v>2021</v>
      </c>
      <c r="E85" s="116">
        <v>2022</v>
      </c>
    </row>
    <row r="86" spans="1:11" ht="15.75" thickBot="1" x14ac:dyDescent="0.3">
      <c r="A86" s="578"/>
      <c r="B86" s="117" t="s">
        <v>13</v>
      </c>
      <c r="C86" s="117" t="s">
        <v>14</v>
      </c>
      <c r="D86" s="117" t="s">
        <v>14</v>
      </c>
      <c r="E86" s="117" t="s">
        <v>14</v>
      </c>
    </row>
    <row r="87" spans="1:11" ht="15.75" thickBot="1" x14ac:dyDescent="0.3">
      <c r="A87" s="114" t="s">
        <v>34</v>
      </c>
      <c r="B87" s="119">
        <v>1</v>
      </c>
      <c r="C87" s="119">
        <v>1</v>
      </c>
      <c r="D87" s="119">
        <v>2</v>
      </c>
      <c r="E87" s="119">
        <v>2</v>
      </c>
    </row>
    <row r="88" spans="1:11" ht="15.75" thickBot="1" x14ac:dyDescent="0.3">
      <c r="A88" s="114" t="s">
        <v>35</v>
      </c>
      <c r="B88" s="118">
        <v>80</v>
      </c>
      <c r="C88" s="118">
        <v>80</v>
      </c>
      <c r="D88" s="118">
        <v>100</v>
      </c>
      <c r="E88" s="118">
        <v>100</v>
      </c>
    </row>
    <row r="89" spans="1:11" ht="15.75" thickBot="1" x14ac:dyDescent="0.3">
      <c r="A89" s="114" t="s">
        <v>36</v>
      </c>
      <c r="B89" s="118">
        <f>B88/B87</f>
        <v>80</v>
      </c>
      <c r="C89" s="118">
        <f t="shared" ref="C89:E89" si="7">C88/C87</f>
        <v>80</v>
      </c>
      <c r="D89" s="118">
        <f t="shared" si="7"/>
        <v>50</v>
      </c>
      <c r="E89" s="118">
        <f t="shared" si="7"/>
        <v>50</v>
      </c>
    </row>
    <row r="90" spans="1:11" ht="15.75" thickBot="1" x14ac:dyDescent="0.3">
      <c r="A90" s="114" t="s">
        <v>37</v>
      </c>
      <c r="B90" s="119"/>
      <c r="C90" s="120">
        <f>C87/B87-1</f>
        <v>0</v>
      </c>
      <c r="D90" s="120">
        <f t="shared" ref="D90:E92" si="8">D87/C87-1</f>
        <v>1</v>
      </c>
      <c r="E90" s="120">
        <f t="shared" si="8"/>
        <v>0</v>
      </c>
      <c r="G90" s="78"/>
      <c r="H90" s="78"/>
      <c r="I90" s="78"/>
      <c r="J90" s="78"/>
      <c r="K90" s="78"/>
    </row>
    <row r="91" spans="1:11" ht="15.75" thickBot="1" x14ac:dyDescent="0.3">
      <c r="A91" s="114" t="s">
        <v>39</v>
      </c>
      <c r="B91" s="119"/>
      <c r="C91" s="120">
        <f t="shared" ref="C91:C92" si="9">C88/B88-1</f>
        <v>0</v>
      </c>
      <c r="D91" s="120">
        <f t="shared" si="8"/>
        <v>0.25</v>
      </c>
      <c r="E91" s="120">
        <f t="shared" si="8"/>
        <v>0</v>
      </c>
    </row>
    <row r="92" spans="1:11" ht="15.75" thickBot="1" x14ac:dyDescent="0.3">
      <c r="A92" s="114" t="s">
        <v>40</v>
      </c>
      <c r="B92" s="119"/>
      <c r="C92" s="120">
        <f t="shared" si="9"/>
        <v>0</v>
      </c>
      <c r="D92" s="120">
        <f t="shared" si="8"/>
        <v>-0.375</v>
      </c>
      <c r="E92" s="120">
        <f t="shared" si="8"/>
        <v>0</v>
      </c>
    </row>
    <row r="93" spans="1:11" ht="15.75" thickBot="1" x14ac:dyDescent="0.3">
      <c r="A93" s="562" t="s">
        <v>270</v>
      </c>
      <c r="B93" s="563"/>
      <c r="C93" s="563"/>
      <c r="D93" s="563"/>
      <c r="E93" s="564"/>
    </row>
    <row r="94" spans="1:11" ht="12.75" customHeight="1" x14ac:dyDescent="0.25">
      <c r="A94" s="577"/>
      <c r="B94" s="116">
        <v>2019</v>
      </c>
      <c r="C94" s="116">
        <v>2020</v>
      </c>
      <c r="D94" s="116">
        <v>2021</v>
      </c>
      <c r="E94" s="116">
        <v>2022</v>
      </c>
    </row>
    <row r="95" spans="1:11" ht="15.75" thickBot="1" x14ac:dyDescent="0.3">
      <c r="A95" s="578"/>
      <c r="B95" s="117" t="s">
        <v>13</v>
      </c>
      <c r="C95" s="117" t="s">
        <v>14</v>
      </c>
      <c r="D95" s="117" t="s">
        <v>14</v>
      </c>
      <c r="E95" s="117" t="s">
        <v>14</v>
      </c>
    </row>
    <row r="96" spans="1:11" ht="15.75" thickBot="1" x14ac:dyDescent="0.3">
      <c r="A96" s="121" t="s">
        <v>75</v>
      </c>
      <c r="B96" s="122">
        <v>0</v>
      </c>
      <c r="C96" s="122">
        <v>0</v>
      </c>
      <c r="D96" s="122">
        <v>0</v>
      </c>
      <c r="E96" s="122">
        <v>0</v>
      </c>
    </row>
    <row r="97" spans="1:6" ht="15.75" thickBot="1" x14ac:dyDescent="0.3">
      <c r="A97" s="121" t="s">
        <v>79</v>
      </c>
      <c r="B97" s="122">
        <v>80</v>
      </c>
      <c r="C97" s="122">
        <v>80</v>
      </c>
      <c r="D97" s="122">
        <v>100</v>
      </c>
      <c r="E97" s="122">
        <v>100</v>
      </c>
    </row>
    <row r="98" spans="1:6" ht="15.75" thickBot="1" x14ac:dyDescent="0.3">
      <c r="A98" s="131" t="s">
        <v>58</v>
      </c>
      <c r="B98" s="129">
        <f>B97+B96</f>
        <v>80</v>
      </c>
      <c r="C98" s="129">
        <f t="shared" ref="C98:E98" si="10">C97+C96</f>
        <v>80</v>
      </c>
      <c r="D98" s="129">
        <f t="shared" si="10"/>
        <v>100</v>
      </c>
      <c r="E98" s="129">
        <f t="shared" si="10"/>
        <v>100</v>
      </c>
    </row>
    <row r="99" spans="1:6" ht="15.75" thickBot="1" x14ac:dyDescent="0.3">
      <c r="A99" s="144"/>
      <c r="B99" s="145"/>
      <c r="C99" s="145"/>
      <c r="D99" s="145"/>
      <c r="E99" s="145"/>
    </row>
    <row r="100" spans="1:6" ht="27" customHeight="1" thickBot="1" x14ac:dyDescent="0.3">
      <c r="A100" s="105" t="s">
        <v>156</v>
      </c>
      <c r="B100" s="146">
        <f>B88+B71+B30</f>
        <v>14700</v>
      </c>
      <c r="C100" s="146">
        <f t="shared" ref="C100:E100" si="11">C88+C71+C30</f>
        <v>14700</v>
      </c>
      <c r="D100" s="146">
        <f t="shared" si="11"/>
        <v>15200</v>
      </c>
      <c r="E100" s="146">
        <f t="shared" si="11"/>
        <v>15200</v>
      </c>
      <c r="F100" s="78"/>
    </row>
    <row r="101" spans="1:6" ht="24.75" thickBot="1" x14ac:dyDescent="0.3">
      <c r="A101" s="105" t="s">
        <v>157</v>
      </c>
      <c r="B101" s="146">
        <f>B98+B81+B59</f>
        <v>14700</v>
      </c>
      <c r="C101" s="146">
        <f t="shared" ref="C101:E101" si="12">C98+C81+C59</f>
        <v>14700</v>
      </c>
      <c r="D101" s="146">
        <f t="shared" si="12"/>
        <v>15200</v>
      </c>
      <c r="E101" s="146">
        <f t="shared" si="12"/>
        <v>15200</v>
      </c>
    </row>
    <row r="102" spans="1:6" ht="15.75" thickBot="1" x14ac:dyDescent="0.3">
      <c r="A102" s="121" t="s">
        <v>42</v>
      </c>
      <c r="B102" s="147">
        <f>B103+B104</f>
        <v>8500</v>
      </c>
      <c r="C102" s="147">
        <f t="shared" ref="C102:E102" si="13">C103+C104</f>
        <v>8500</v>
      </c>
      <c r="D102" s="147">
        <f t="shared" si="13"/>
        <v>8500</v>
      </c>
      <c r="E102" s="147">
        <f t="shared" si="13"/>
        <v>8500</v>
      </c>
    </row>
    <row r="103" spans="1:6" ht="15.75" thickBot="1" x14ac:dyDescent="0.3">
      <c r="A103" s="123" t="s">
        <v>43</v>
      </c>
      <c r="B103" s="129">
        <f t="shared" ref="B103:E104" si="14">B39</f>
        <v>8500</v>
      </c>
      <c r="C103" s="129">
        <f t="shared" si="14"/>
        <v>8500</v>
      </c>
      <c r="D103" s="129">
        <f t="shared" si="14"/>
        <v>8500</v>
      </c>
      <c r="E103" s="129">
        <f t="shared" si="14"/>
        <v>8500</v>
      </c>
    </row>
    <row r="104" spans="1:6" ht="15.75" thickBot="1" x14ac:dyDescent="0.3">
      <c r="A104" s="123" t="s">
        <v>158</v>
      </c>
      <c r="B104" s="129">
        <f t="shared" si="14"/>
        <v>0</v>
      </c>
      <c r="C104" s="129">
        <f t="shared" si="14"/>
        <v>0</v>
      </c>
      <c r="D104" s="129">
        <f t="shared" si="14"/>
        <v>0</v>
      </c>
      <c r="E104" s="129">
        <f t="shared" si="14"/>
        <v>0</v>
      </c>
    </row>
    <row r="105" spans="1:6" ht="24.75" thickBot="1" x14ac:dyDescent="0.3">
      <c r="A105" s="121" t="s">
        <v>45</v>
      </c>
      <c r="B105" s="147">
        <f>B106+B107</f>
        <v>1500</v>
      </c>
      <c r="C105" s="147">
        <f t="shared" ref="C105:E105" si="15">C106+C107</f>
        <v>1500</v>
      </c>
      <c r="D105" s="147">
        <f t="shared" si="15"/>
        <v>1500</v>
      </c>
      <c r="E105" s="147">
        <f t="shared" si="15"/>
        <v>1500</v>
      </c>
    </row>
    <row r="106" spans="1:6" ht="15.75" thickBot="1" x14ac:dyDescent="0.3">
      <c r="A106" s="123" t="s">
        <v>43</v>
      </c>
      <c r="B106" s="122">
        <f>B42</f>
        <v>1500</v>
      </c>
      <c r="C106" s="122">
        <f t="shared" ref="C106:E107" si="16">C42</f>
        <v>1500</v>
      </c>
      <c r="D106" s="122">
        <f t="shared" si="16"/>
        <v>1500</v>
      </c>
      <c r="E106" s="122">
        <f t="shared" si="16"/>
        <v>1500</v>
      </c>
    </row>
    <row r="107" spans="1:6" ht="15.75" thickBot="1" x14ac:dyDescent="0.3">
      <c r="A107" s="123" t="s">
        <v>158</v>
      </c>
      <c r="B107" s="129">
        <f>B43</f>
        <v>0</v>
      </c>
      <c r="C107" s="129">
        <f t="shared" si="16"/>
        <v>0</v>
      </c>
      <c r="D107" s="129">
        <f t="shared" si="16"/>
        <v>0</v>
      </c>
      <c r="E107" s="129">
        <f t="shared" si="16"/>
        <v>0</v>
      </c>
    </row>
    <row r="108" spans="1:6" ht="15.75" thickBot="1" x14ac:dyDescent="0.3">
      <c r="A108" s="121" t="s">
        <v>46</v>
      </c>
      <c r="B108" s="147">
        <f>B109+B110</f>
        <v>4500</v>
      </c>
      <c r="C108" s="147">
        <f t="shared" ref="C108:E108" si="17">C109+C110</f>
        <v>4500</v>
      </c>
      <c r="D108" s="147">
        <f t="shared" si="17"/>
        <v>5000</v>
      </c>
      <c r="E108" s="147">
        <f t="shared" si="17"/>
        <v>5000</v>
      </c>
    </row>
    <row r="109" spans="1:6" ht="15.75" thickBot="1" x14ac:dyDescent="0.3">
      <c r="A109" s="123" t="s">
        <v>43</v>
      </c>
      <c r="B109" s="129">
        <f>B45</f>
        <v>4500</v>
      </c>
      <c r="C109" s="129">
        <f t="shared" ref="C109:E110" si="18">C45</f>
        <v>4500</v>
      </c>
      <c r="D109" s="129">
        <f t="shared" si="18"/>
        <v>5000</v>
      </c>
      <c r="E109" s="129">
        <f t="shared" si="18"/>
        <v>5000</v>
      </c>
    </row>
    <row r="110" spans="1:6" ht="15.75" thickBot="1" x14ac:dyDescent="0.3">
      <c r="A110" s="123" t="s">
        <v>158</v>
      </c>
      <c r="B110" s="129">
        <f>B46</f>
        <v>0</v>
      </c>
      <c r="C110" s="129">
        <f t="shared" si="18"/>
        <v>0</v>
      </c>
      <c r="D110" s="129">
        <f t="shared" si="18"/>
        <v>0</v>
      </c>
      <c r="E110" s="129">
        <f t="shared" si="18"/>
        <v>0</v>
      </c>
    </row>
    <row r="111" spans="1:6" ht="15.75" thickBot="1" x14ac:dyDescent="0.3">
      <c r="A111" s="121" t="s">
        <v>47</v>
      </c>
      <c r="B111" s="147">
        <f>B112+B113</f>
        <v>0</v>
      </c>
      <c r="C111" s="147">
        <f t="shared" ref="C111:E111" si="19">C112+C113</f>
        <v>0</v>
      </c>
      <c r="D111" s="147">
        <f t="shared" si="19"/>
        <v>0</v>
      </c>
      <c r="E111" s="147">
        <f t="shared" si="19"/>
        <v>0</v>
      </c>
    </row>
    <row r="112" spans="1:6" ht="15.75" thickBot="1" x14ac:dyDescent="0.3">
      <c r="A112" s="123" t="s">
        <v>43</v>
      </c>
      <c r="B112" s="122">
        <f>B48</f>
        <v>0</v>
      </c>
      <c r="C112" s="122">
        <f t="shared" ref="C112:E113" si="20">C48</f>
        <v>0</v>
      </c>
      <c r="D112" s="122">
        <f t="shared" si="20"/>
        <v>0</v>
      </c>
      <c r="E112" s="122">
        <f t="shared" si="20"/>
        <v>0</v>
      </c>
    </row>
    <row r="113" spans="1:7" ht="15.75" thickBot="1" x14ac:dyDescent="0.3">
      <c r="A113" s="123" t="s">
        <v>158</v>
      </c>
      <c r="B113" s="129">
        <f>B49</f>
        <v>0</v>
      </c>
      <c r="C113" s="129">
        <f t="shared" si="20"/>
        <v>0</v>
      </c>
      <c r="D113" s="129">
        <f t="shared" si="20"/>
        <v>0</v>
      </c>
      <c r="E113" s="129">
        <f t="shared" si="20"/>
        <v>0</v>
      </c>
    </row>
    <row r="114" spans="1:7" ht="15.75" thickBot="1" x14ac:dyDescent="0.3">
      <c r="A114" s="121" t="s">
        <v>48</v>
      </c>
      <c r="B114" s="147">
        <f>B115+B116</f>
        <v>0</v>
      </c>
      <c r="C114" s="147">
        <f t="shared" ref="C114:E114" si="21">C115+C116</f>
        <v>0</v>
      </c>
      <c r="D114" s="147">
        <f t="shared" si="21"/>
        <v>0</v>
      </c>
      <c r="E114" s="147">
        <f t="shared" si="21"/>
        <v>0</v>
      </c>
    </row>
    <row r="115" spans="1:7" ht="15.75" thickBot="1" x14ac:dyDescent="0.3">
      <c r="A115" s="123" t="s">
        <v>43</v>
      </c>
      <c r="B115" s="122">
        <f>B51</f>
        <v>0</v>
      </c>
      <c r="C115" s="122">
        <f t="shared" ref="C115:E116" si="22">C51</f>
        <v>0</v>
      </c>
      <c r="D115" s="122">
        <f t="shared" si="22"/>
        <v>0</v>
      </c>
      <c r="E115" s="122">
        <f t="shared" si="22"/>
        <v>0</v>
      </c>
    </row>
    <row r="116" spans="1:7" ht="15.75" thickBot="1" x14ac:dyDescent="0.3">
      <c r="A116" s="123" t="s">
        <v>158</v>
      </c>
      <c r="B116" s="129">
        <f>B52</f>
        <v>0</v>
      </c>
      <c r="C116" s="129">
        <f t="shared" si="22"/>
        <v>0</v>
      </c>
      <c r="D116" s="129">
        <f t="shared" si="22"/>
        <v>0</v>
      </c>
      <c r="E116" s="129">
        <f t="shared" si="22"/>
        <v>0</v>
      </c>
    </row>
    <row r="117" spans="1:7" ht="15.75" thickBot="1" x14ac:dyDescent="0.3">
      <c r="A117" s="121" t="s">
        <v>49</v>
      </c>
      <c r="B117" s="147">
        <f>B118+B119</f>
        <v>0</v>
      </c>
      <c r="C117" s="147">
        <f>C118+C119</f>
        <v>0</v>
      </c>
      <c r="D117" s="147">
        <f t="shared" ref="D117:E117" si="23">D118+D119</f>
        <v>0</v>
      </c>
      <c r="E117" s="147">
        <f t="shared" si="23"/>
        <v>0</v>
      </c>
    </row>
    <row r="118" spans="1:7" ht="15.75" thickBot="1" x14ac:dyDescent="0.3">
      <c r="A118" s="123" t="s">
        <v>43</v>
      </c>
      <c r="B118" s="122">
        <f>B54</f>
        <v>0</v>
      </c>
      <c r="C118" s="122">
        <f t="shared" ref="C118:E122" si="24">C54</f>
        <v>0</v>
      </c>
      <c r="D118" s="122">
        <f t="shared" si="24"/>
        <v>0</v>
      </c>
      <c r="E118" s="122">
        <f t="shared" si="24"/>
        <v>0</v>
      </c>
    </row>
    <row r="119" spans="1:7" ht="15.75" thickBot="1" x14ac:dyDescent="0.3">
      <c r="A119" s="123" t="s">
        <v>158</v>
      </c>
      <c r="B119" s="129">
        <f>B55</f>
        <v>0</v>
      </c>
      <c r="C119" s="129">
        <f t="shared" si="24"/>
        <v>0</v>
      </c>
      <c r="D119" s="129">
        <f t="shared" si="24"/>
        <v>0</v>
      </c>
      <c r="E119" s="129">
        <f t="shared" si="24"/>
        <v>0</v>
      </c>
    </row>
    <row r="120" spans="1:7" ht="24.75" thickBot="1" x14ac:dyDescent="0.3">
      <c r="A120" s="121" t="s">
        <v>50</v>
      </c>
      <c r="B120" s="147">
        <f>B56</f>
        <v>0</v>
      </c>
      <c r="C120" s="147">
        <f t="shared" si="24"/>
        <v>0</v>
      </c>
      <c r="D120" s="147">
        <f t="shared" si="24"/>
        <v>0</v>
      </c>
      <c r="E120" s="147">
        <f t="shared" si="24"/>
        <v>0</v>
      </c>
      <c r="G120" s="78"/>
    </row>
    <row r="121" spans="1:7" s="1" customFormat="1" ht="15.75" thickBot="1" x14ac:dyDescent="0.3">
      <c r="A121" s="27" t="s">
        <v>43</v>
      </c>
      <c r="B121" s="31">
        <f>B57</f>
        <v>14500</v>
      </c>
      <c r="C121" s="31">
        <f t="shared" si="24"/>
        <v>14500</v>
      </c>
      <c r="D121" s="31">
        <f t="shared" si="24"/>
        <v>15000</v>
      </c>
      <c r="E121" s="31">
        <f t="shared" si="24"/>
        <v>15000</v>
      </c>
      <c r="G121" s="66"/>
    </row>
    <row r="122" spans="1:7" ht="15.75" thickBot="1" x14ac:dyDescent="0.3">
      <c r="A122" s="123" t="s">
        <v>158</v>
      </c>
      <c r="B122" s="129">
        <f>B58</f>
        <v>0</v>
      </c>
      <c r="C122" s="129">
        <f t="shared" si="24"/>
        <v>0</v>
      </c>
      <c r="D122" s="129">
        <f t="shared" si="24"/>
        <v>0</v>
      </c>
      <c r="E122" s="129">
        <f t="shared" si="24"/>
        <v>0</v>
      </c>
    </row>
    <row r="123" spans="1:7" ht="15.75" thickBot="1" x14ac:dyDescent="0.3">
      <c r="A123" s="121" t="s">
        <v>159</v>
      </c>
      <c r="B123" s="122">
        <f>B79+B96</f>
        <v>0</v>
      </c>
      <c r="C123" s="122">
        <f t="shared" ref="C123:E124" si="25">C79+C96</f>
        <v>0</v>
      </c>
      <c r="D123" s="122">
        <f t="shared" si="25"/>
        <v>0</v>
      </c>
      <c r="E123" s="122">
        <f t="shared" si="25"/>
        <v>0</v>
      </c>
    </row>
    <row r="124" spans="1:7" ht="15.75" thickBot="1" x14ac:dyDescent="0.3">
      <c r="A124" s="121" t="s">
        <v>160</v>
      </c>
      <c r="B124" s="122">
        <f>B80+B97</f>
        <v>200</v>
      </c>
      <c r="C124" s="122">
        <f t="shared" si="25"/>
        <v>200</v>
      </c>
      <c r="D124" s="122">
        <f t="shared" si="25"/>
        <v>200</v>
      </c>
      <c r="E124" s="122">
        <f t="shared" si="25"/>
        <v>200</v>
      </c>
    </row>
    <row r="125" spans="1:7" ht="15.75" thickBot="1" x14ac:dyDescent="0.3">
      <c r="A125" s="132" t="s">
        <v>52</v>
      </c>
      <c r="B125" s="133">
        <f>IF(B101-B100=0,0,"Error")</f>
        <v>0</v>
      </c>
      <c r="C125" s="133">
        <f>IF(C101-C100=0,0,"Error")</f>
        <v>0</v>
      </c>
      <c r="D125" s="133">
        <f>IF(D101-D100=0,0,"Error")</f>
        <v>0</v>
      </c>
      <c r="E125" s="133">
        <f>IF(E101-E100=0,0,"Error")</f>
        <v>0</v>
      </c>
    </row>
  </sheetData>
  <mergeCells count="35">
    <mergeCell ref="A1:E1"/>
    <mergeCell ref="B83:E83"/>
    <mergeCell ref="B84:E84"/>
    <mergeCell ref="A85:A86"/>
    <mergeCell ref="A93:E93"/>
    <mergeCell ref="A94:A95"/>
    <mergeCell ref="B66:E66"/>
    <mergeCell ref="B67:E67"/>
    <mergeCell ref="A68:A69"/>
    <mergeCell ref="A76:E76"/>
    <mergeCell ref="A77:A78"/>
    <mergeCell ref="B65:E65"/>
    <mergeCell ref="A23:E23"/>
    <mergeCell ref="B24:E24"/>
    <mergeCell ref="B25:E25"/>
    <mergeCell ref="B26:E26"/>
    <mergeCell ref="A27:A28"/>
    <mergeCell ref="A35:E35"/>
    <mergeCell ref="A36:A37"/>
    <mergeCell ref="A61:E61"/>
    <mergeCell ref="A62:E62"/>
    <mergeCell ref="B63:E63"/>
    <mergeCell ref="D64:E64"/>
    <mergeCell ref="A2:E2"/>
    <mergeCell ref="A22:E22"/>
    <mergeCell ref="A3:E3"/>
    <mergeCell ref="B5:E5"/>
    <mergeCell ref="B6:E6"/>
    <mergeCell ref="B7:E7"/>
    <mergeCell ref="A8:E8"/>
    <mergeCell ref="A9:E11"/>
    <mergeCell ref="B12:E12"/>
    <mergeCell ref="A13:A14"/>
    <mergeCell ref="B16:E16"/>
    <mergeCell ref="A17:E17"/>
  </mergeCells>
  <pageMargins left="0" right="0" top="0.94488188976377963" bottom="0.55118110236220474" header="0.31496062992125984" footer="0.31496062992125984"/>
  <pageSetup scale="9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9"/>
  <sheetViews>
    <sheetView view="pageBreakPreview" zoomScale="60" zoomScaleNormal="140" workbookViewId="0">
      <selection activeCell="P16" sqref="P16"/>
    </sheetView>
  </sheetViews>
  <sheetFormatPr defaultRowHeight="15" x14ac:dyDescent="0.25"/>
  <cols>
    <col min="1" max="1" width="28.5703125" style="1" customWidth="1"/>
    <col min="2" max="2" width="8.7109375" style="1" customWidth="1"/>
    <col min="3" max="4" width="11.7109375" style="1" customWidth="1"/>
    <col min="5" max="5" width="29.28515625" style="1" customWidth="1"/>
    <col min="6" max="249" width="9.140625" style="1"/>
    <col min="250" max="250" width="0" style="1" hidden="1" customWidth="1"/>
    <col min="251" max="251" width="0.42578125" style="1" customWidth="1"/>
    <col min="252" max="252" width="28.5703125" style="1" customWidth="1"/>
    <col min="253" max="253" width="8.7109375" style="1" customWidth="1"/>
    <col min="254" max="255" width="11.7109375" style="1" customWidth="1"/>
    <col min="256" max="256" width="29.28515625" style="1" customWidth="1"/>
    <col min="257" max="257" width="9.140625" style="1"/>
    <col min="258" max="258" width="8.42578125" style="1" customWidth="1"/>
    <col min="259" max="259" width="9" style="1" customWidth="1"/>
    <col min="260" max="260" width="8.7109375" style="1" customWidth="1"/>
    <col min="261" max="261" width="9.140625" style="1" customWidth="1"/>
    <col min="262" max="505" width="9.140625" style="1"/>
    <col min="506" max="506" width="0" style="1" hidden="1" customWidth="1"/>
    <col min="507" max="507" width="0.42578125" style="1" customWidth="1"/>
    <col min="508" max="508" width="28.5703125" style="1" customWidth="1"/>
    <col min="509" max="509" width="8.7109375" style="1" customWidth="1"/>
    <col min="510" max="511" width="11.7109375" style="1" customWidth="1"/>
    <col min="512" max="512" width="29.28515625" style="1" customWidth="1"/>
    <col min="513" max="513" width="9.140625" style="1"/>
    <col min="514" max="514" width="8.42578125" style="1" customWidth="1"/>
    <col min="515" max="515" width="9" style="1" customWidth="1"/>
    <col min="516" max="516" width="8.7109375" style="1" customWidth="1"/>
    <col min="517" max="517" width="9.140625" style="1" customWidth="1"/>
    <col min="518" max="761" width="9.140625" style="1"/>
    <col min="762" max="762" width="0" style="1" hidden="1" customWidth="1"/>
    <col min="763" max="763" width="0.42578125" style="1" customWidth="1"/>
    <col min="764" max="764" width="28.5703125" style="1" customWidth="1"/>
    <col min="765" max="765" width="8.7109375" style="1" customWidth="1"/>
    <col min="766" max="767" width="11.7109375" style="1" customWidth="1"/>
    <col min="768" max="768" width="29.28515625" style="1" customWidth="1"/>
    <col min="769" max="769" width="9.140625" style="1"/>
    <col min="770" max="770" width="8.42578125" style="1" customWidth="1"/>
    <col min="771" max="771" width="9" style="1" customWidth="1"/>
    <col min="772" max="772" width="8.7109375" style="1" customWidth="1"/>
    <col min="773" max="773" width="9.140625" style="1" customWidth="1"/>
    <col min="774" max="1017" width="9.140625" style="1"/>
    <col min="1018" max="1018" width="0" style="1" hidden="1" customWidth="1"/>
    <col min="1019" max="1019" width="0.42578125" style="1" customWidth="1"/>
    <col min="1020" max="1020" width="28.5703125" style="1" customWidth="1"/>
    <col min="1021" max="1021" width="8.7109375" style="1" customWidth="1"/>
    <col min="1022" max="1023" width="11.7109375" style="1" customWidth="1"/>
    <col min="1024" max="1024" width="29.28515625" style="1" customWidth="1"/>
    <col min="1025" max="1025" width="9.140625" style="1"/>
    <col min="1026" max="1026" width="8.42578125" style="1" customWidth="1"/>
    <col min="1027" max="1027" width="9" style="1" customWidth="1"/>
    <col min="1028" max="1028" width="8.7109375" style="1" customWidth="1"/>
    <col min="1029" max="1029" width="9.140625" style="1" customWidth="1"/>
    <col min="1030" max="1273" width="9.140625" style="1"/>
    <col min="1274" max="1274" width="0" style="1" hidden="1" customWidth="1"/>
    <col min="1275" max="1275" width="0.42578125" style="1" customWidth="1"/>
    <col min="1276" max="1276" width="28.5703125" style="1" customWidth="1"/>
    <col min="1277" max="1277" width="8.7109375" style="1" customWidth="1"/>
    <col min="1278" max="1279" width="11.7109375" style="1" customWidth="1"/>
    <col min="1280" max="1280" width="29.28515625" style="1" customWidth="1"/>
    <col min="1281" max="1281" width="9.140625" style="1"/>
    <col min="1282" max="1282" width="8.42578125" style="1" customWidth="1"/>
    <col min="1283" max="1283" width="9" style="1" customWidth="1"/>
    <col min="1284" max="1284" width="8.7109375" style="1" customWidth="1"/>
    <col min="1285" max="1285" width="9.140625" style="1" customWidth="1"/>
    <col min="1286" max="1529" width="9.140625" style="1"/>
    <col min="1530" max="1530" width="0" style="1" hidden="1" customWidth="1"/>
    <col min="1531" max="1531" width="0.42578125" style="1" customWidth="1"/>
    <col min="1532" max="1532" width="28.5703125" style="1" customWidth="1"/>
    <col min="1533" max="1533" width="8.7109375" style="1" customWidth="1"/>
    <col min="1534" max="1535" width="11.7109375" style="1" customWidth="1"/>
    <col min="1536" max="1536" width="29.28515625" style="1" customWidth="1"/>
    <col min="1537" max="1537" width="9.140625" style="1"/>
    <col min="1538" max="1538" width="8.42578125" style="1" customWidth="1"/>
    <col min="1539" max="1539" width="9" style="1" customWidth="1"/>
    <col min="1540" max="1540" width="8.7109375" style="1" customWidth="1"/>
    <col min="1541" max="1541" width="9.140625" style="1" customWidth="1"/>
    <col min="1542" max="1785" width="9.140625" style="1"/>
    <col min="1786" max="1786" width="0" style="1" hidden="1" customWidth="1"/>
    <col min="1787" max="1787" width="0.42578125" style="1" customWidth="1"/>
    <col min="1788" max="1788" width="28.5703125" style="1" customWidth="1"/>
    <col min="1789" max="1789" width="8.7109375" style="1" customWidth="1"/>
    <col min="1790" max="1791" width="11.7109375" style="1" customWidth="1"/>
    <col min="1792" max="1792" width="29.28515625" style="1" customWidth="1"/>
    <col min="1793" max="1793" width="9.140625" style="1"/>
    <col min="1794" max="1794" width="8.42578125" style="1" customWidth="1"/>
    <col min="1795" max="1795" width="9" style="1" customWidth="1"/>
    <col min="1796" max="1796" width="8.7109375" style="1" customWidth="1"/>
    <col min="1797" max="1797" width="9.140625" style="1" customWidth="1"/>
    <col min="1798" max="2041" width="9.140625" style="1"/>
    <col min="2042" max="2042" width="0" style="1" hidden="1" customWidth="1"/>
    <col min="2043" max="2043" width="0.42578125" style="1" customWidth="1"/>
    <col min="2044" max="2044" width="28.5703125" style="1" customWidth="1"/>
    <col min="2045" max="2045" width="8.7109375" style="1" customWidth="1"/>
    <col min="2046" max="2047" width="11.7109375" style="1" customWidth="1"/>
    <col min="2048" max="2048" width="29.28515625" style="1" customWidth="1"/>
    <col min="2049" max="2049" width="9.140625" style="1"/>
    <col min="2050" max="2050" width="8.42578125" style="1" customWidth="1"/>
    <col min="2051" max="2051" width="9" style="1" customWidth="1"/>
    <col min="2052" max="2052" width="8.7109375" style="1" customWidth="1"/>
    <col min="2053" max="2053" width="9.140625" style="1" customWidth="1"/>
    <col min="2054" max="2297" width="9.140625" style="1"/>
    <col min="2298" max="2298" width="0" style="1" hidden="1" customWidth="1"/>
    <col min="2299" max="2299" width="0.42578125" style="1" customWidth="1"/>
    <col min="2300" max="2300" width="28.5703125" style="1" customWidth="1"/>
    <col min="2301" max="2301" width="8.7109375" style="1" customWidth="1"/>
    <col min="2302" max="2303" width="11.7109375" style="1" customWidth="1"/>
    <col min="2304" max="2304" width="29.28515625" style="1" customWidth="1"/>
    <col min="2305" max="2305" width="9.140625" style="1"/>
    <col min="2306" max="2306" width="8.42578125" style="1" customWidth="1"/>
    <col min="2307" max="2307" width="9" style="1" customWidth="1"/>
    <col min="2308" max="2308" width="8.7109375" style="1" customWidth="1"/>
    <col min="2309" max="2309" width="9.140625" style="1" customWidth="1"/>
    <col min="2310" max="2553" width="9.140625" style="1"/>
    <col min="2554" max="2554" width="0" style="1" hidden="1" customWidth="1"/>
    <col min="2555" max="2555" width="0.42578125" style="1" customWidth="1"/>
    <col min="2556" max="2556" width="28.5703125" style="1" customWidth="1"/>
    <col min="2557" max="2557" width="8.7109375" style="1" customWidth="1"/>
    <col min="2558" max="2559" width="11.7109375" style="1" customWidth="1"/>
    <col min="2560" max="2560" width="29.28515625" style="1" customWidth="1"/>
    <col min="2561" max="2561" width="9.140625" style="1"/>
    <col min="2562" max="2562" width="8.42578125" style="1" customWidth="1"/>
    <col min="2563" max="2563" width="9" style="1" customWidth="1"/>
    <col min="2564" max="2564" width="8.7109375" style="1" customWidth="1"/>
    <col min="2565" max="2565" width="9.140625" style="1" customWidth="1"/>
    <col min="2566" max="2809" width="9.140625" style="1"/>
    <col min="2810" max="2810" width="0" style="1" hidden="1" customWidth="1"/>
    <col min="2811" max="2811" width="0.42578125" style="1" customWidth="1"/>
    <col min="2812" max="2812" width="28.5703125" style="1" customWidth="1"/>
    <col min="2813" max="2813" width="8.7109375" style="1" customWidth="1"/>
    <col min="2814" max="2815" width="11.7109375" style="1" customWidth="1"/>
    <col min="2816" max="2816" width="29.28515625" style="1" customWidth="1"/>
    <col min="2817" max="2817" width="9.140625" style="1"/>
    <col min="2818" max="2818" width="8.42578125" style="1" customWidth="1"/>
    <col min="2819" max="2819" width="9" style="1" customWidth="1"/>
    <col min="2820" max="2820" width="8.7109375" style="1" customWidth="1"/>
    <col min="2821" max="2821" width="9.140625" style="1" customWidth="1"/>
    <col min="2822" max="3065" width="9.140625" style="1"/>
    <col min="3066" max="3066" width="0" style="1" hidden="1" customWidth="1"/>
    <col min="3067" max="3067" width="0.42578125" style="1" customWidth="1"/>
    <col min="3068" max="3068" width="28.5703125" style="1" customWidth="1"/>
    <col min="3069" max="3069" width="8.7109375" style="1" customWidth="1"/>
    <col min="3070" max="3071" width="11.7109375" style="1" customWidth="1"/>
    <col min="3072" max="3072" width="29.28515625" style="1" customWidth="1"/>
    <col min="3073" max="3073" width="9.140625" style="1"/>
    <col min="3074" max="3074" width="8.42578125" style="1" customWidth="1"/>
    <col min="3075" max="3075" width="9" style="1" customWidth="1"/>
    <col min="3076" max="3076" width="8.7109375" style="1" customWidth="1"/>
    <col min="3077" max="3077" width="9.140625" style="1" customWidth="1"/>
    <col min="3078" max="3321" width="9.140625" style="1"/>
    <col min="3322" max="3322" width="0" style="1" hidden="1" customWidth="1"/>
    <col min="3323" max="3323" width="0.42578125" style="1" customWidth="1"/>
    <col min="3324" max="3324" width="28.5703125" style="1" customWidth="1"/>
    <col min="3325" max="3325" width="8.7109375" style="1" customWidth="1"/>
    <col min="3326" max="3327" width="11.7109375" style="1" customWidth="1"/>
    <col min="3328" max="3328" width="29.28515625" style="1" customWidth="1"/>
    <col min="3329" max="3329" width="9.140625" style="1"/>
    <col min="3330" max="3330" width="8.42578125" style="1" customWidth="1"/>
    <col min="3331" max="3331" width="9" style="1" customWidth="1"/>
    <col min="3332" max="3332" width="8.7109375" style="1" customWidth="1"/>
    <col min="3333" max="3333" width="9.140625" style="1" customWidth="1"/>
    <col min="3334" max="3577" width="9.140625" style="1"/>
    <col min="3578" max="3578" width="0" style="1" hidden="1" customWidth="1"/>
    <col min="3579" max="3579" width="0.42578125" style="1" customWidth="1"/>
    <col min="3580" max="3580" width="28.5703125" style="1" customWidth="1"/>
    <col min="3581" max="3581" width="8.7109375" style="1" customWidth="1"/>
    <col min="3582" max="3583" width="11.7109375" style="1" customWidth="1"/>
    <col min="3584" max="3584" width="29.28515625" style="1" customWidth="1"/>
    <col min="3585" max="3585" width="9.140625" style="1"/>
    <col min="3586" max="3586" width="8.42578125" style="1" customWidth="1"/>
    <col min="3587" max="3587" width="9" style="1" customWidth="1"/>
    <col min="3588" max="3588" width="8.7109375" style="1" customWidth="1"/>
    <col min="3589" max="3589" width="9.140625" style="1" customWidth="1"/>
    <col min="3590" max="3833" width="9.140625" style="1"/>
    <col min="3834" max="3834" width="0" style="1" hidden="1" customWidth="1"/>
    <col min="3835" max="3835" width="0.42578125" style="1" customWidth="1"/>
    <col min="3836" max="3836" width="28.5703125" style="1" customWidth="1"/>
    <col min="3837" max="3837" width="8.7109375" style="1" customWidth="1"/>
    <col min="3838" max="3839" width="11.7109375" style="1" customWidth="1"/>
    <col min="3840" max="3840" width="29.28515625" style="1" customWidth="1"/>
    <col min="3841" max="3841" width="9.140625" style="1"/>
    <col min="3842" max="3842" width="8.42578125" style="1" customWidth="1"/>
    <col min="3843" max="3843" width="9" style="1" customWidth="1"/>
    <col min="3844" max="3844" width="8.7109375" style="1" customWidth="1"/>
    <col min="3845" max="3845" width="9.140625" style="1" customWidth="1"/>
    <col min="3846" max="4089" width="9.140625" style="1"/>
    <col min="4090" max="4090" width="0" style="1" hidden="1" customWidth="1"/>
    <col min="4091" max="4091" width="0.42578125" style="1" customWidth="1"/>
    <col min="4092" max="4092" width="28.5703125" style="1" customWidth="1"/>
    <col min="4093" max="4093" width="8.7109375" style="1" customWidth="1"/>
    <col min="4094" max="4095" width="11.7109375" style="1" customWidth="1"/>
    <col min="4096" max="4096" width="29.28515625" style="1" customWidth="1"/>
    <col min="4097" max="4097" width="9.140625" style="1"/>
    <col min="4098" max="4098" width="8.42578125" style="1" customWidth="1"/>
    <col min="4099" max="4099" width="9" style="1" customWidth="1"/>
    <col min="4100" max="4100" width="8.7109375" style="1" customWidth="1"/>
    <col min="4101" max="4101" width="9.140625" style="1" customWidth="1"/>
    <col min="4102" max="4345" width="9.140625" style="1"/>
    <col min="4346" max="4346" width="0" style="1" hidden="1" customWidth="1"/>
    <col min="4347" max="4347" width="0.42578125" style="1" customWidth="1"/>
    <col min="4348" max="4348" width="28.5703125" style="1" customWidth="1"/>
    <col min="4349" max="4349" width="8.7109375" style="1" customWidth="1"/>
    <col min="4350" max="4351" width="11.7109375" style="1" customWidth="1"/>
    <col min="4352" max="4352" width="29.28515625" style="1" customWidth="1"/>
    <col min="4353" max="4353" width="9.140625" style="1"/>
    <col min="4354" max="4354" width="8.42578125" style="1" customWidth="1"/>
    <col min="4355" max="4355" width="9" style="1" customWidth="1"/>
    <col min="4356" max="4356" width="8.7109375" style="1" customWidth="1"/>
    <col min="4357" max="4357" width="9.140625" style="1" customWidth="1"/>
    <col min="4358" max="4601" width="9.140625" style="1"/>
    <col min="4602" max="4602" width="0" style="1" hidden="1" customWidth="1"/>
    <col min="4603" max="4603" width="0.42578125" style="1" customWidth="1"/>
    <col min="4604" max="4604" width="28.5703125" style="1" customWidth="1"/>
    <col min="4605" max="4605" width="8.7109375" style="1" customWidth="1"/>
    <col min="4606" max="4607" width="11.7109375" style="1" customWidth="1"/>
    <col min="4608" max="4608" width="29.28515625" style="1" customWidth="1"/>
    <col min="4609" max="4609" width="9.140625" style="1"/>
    <col min="4610" max="4610" width="8.42578125" style="1" customWidth="1"/>
    <col min="4611" max="4611" width="9" style="1" customWidth="1"/>
    <col min="4612" max="4612" width="8.7109375" style="1" customWidth="1"/>
    <col min="4613" max="4613" width="9.140625" style="1" customWidth="1"/>
    <col min="4614" max="4857" width="9.140625" style="1"/>
    <col min="4858" max="4858" width="0" style="1" hidden="1" customWidth="1"/>
    <col min="4859" max="4859" width="0.42578125" style="1" customWidth="1"/>
    <col min="4860" max="4860" width="28.5703125" style="1" customWidth="1"/>
    <col min="4861" max="4861" width="8.7109375" style="1" customWidth="1"/>
    <col min="4862" max="4863" width="11.7109375" style="1" customWidth="1"/>
    <col min="4864" max="4864" width="29.28515625" style="1" customWidth="1"/>
    <col min="4865" max="4865" width="9.140625" style="1"/>
    <col min="4866" max="4866" width="8.42578125" style="1" customWidth="1"/>
    <col min="4867" max="4867" width="9" style="1" customWidth="1"/>
    <col min="4868" max="4868" width="8.7109375" style="1" customWidth="1"/>
    <col min="4869" max="4869" width="9.140625" style="1" customWidth="1"/>
    <col min="4870" max="5113" width="9.140625" style="1"/>
    <col min="5114" max="5114" width="0" style="1" hidden="1" customWidth="1"/>
    <col min="5115" max="5115" width="0.42578125" style="1" customWidth="1"/>
    <col min="5116" max="5116" width="28.5703125" style="1" customWidth="1"/>
    <col min="5117" max="5117" width="8.7109375" style="1" customWidth="1"/>
    <col min="5118" max="5119" width="11.7109375" style="1" customWidth="1"/>
    <col min="5120" max="5120" width="29.28515625" style="1" customWidth="1"/>
    <col min="5121" max="5121" width="9.140625" style="1"/>
    <col min="5122" max="5122" width="8.42578125" style="1" customWidth="1"/>
    <col min="5123" max="5123" width="9" style="1" customWidth="1"/>
    <col min="5124" max="5124" width="8.7109375" style="1" customWidth="1"/>
    <col min="5125" max="5125" width="9.140625" style="1" customWidth="1"/>
    <col min="5126" max="5369" width="9.140625" style="1"/>
    <col min="5370" max="5370" width="0" style="1" hidden="1" customWidth="1"/>
    <col min="5371" max="5371" width="0.42578125" style="1" customWidth="1"/>
    <col min="5372" max="5372" width="28.5703125" style="1" customWidth="1"/>
    <col min="5373" max="5373" width="8.7109375" style="1" customWidth="1"/>
    <col min="5374" max="5375" width="11.7109375" style="1" customWidth="1"/>
    <col min="5376" max="5376" width="29.28515625" style="1" customWidth="1"/>
    <col min="5377" max="5377" width="9.140625" style="1"/>
    <col min="5378" max="5378" width="8.42578125" style="1" customWidth="1"/>
    <col min="5379" max="5379" width="9" style="1" customWidth="1"/>
    <col min="5380" max="5380" width="8.7109375" style="1" customWidth="1"/>
    <col min="5381" max="5381" width="9.140625" style="1" customWidth="1"/>
    <col min="5382" max="5625" width="9.140625" style="1"/>
    <col min="5626" max="5626" width="0" style="1" hidden="1" customWidth="1"/>
    <col min="5627" max="5627" width="0.42578125" style="1" customWidth="1"/>
    <col min="5628" max="5628" width="28.5703125" style="1" customWidth="1"/>
    <col min="5629" max="5629" width="8.7109375" style="1" customWidth="1"/>
    <col min="5630" max="5631" width="11.7109375" style="1" customWidth="1"/>
    <col min="5632" max="5632" width="29.28515625" style="1" customWidth="1"/>
    <col min="5633" max="5633" width="9.140625" style="1"/>
    <col min="5634" max="5634" width="8.42578125" style="1" customWidth="1"/>
    <col min="5635" max="5635" width="9" style="1" customWidth="1"/>
    <col min="5636" max="5636" width="8.7109375" style="1" customWidth="1"/>
    <col min="5637" max="5637" width="9.140625" style="1" customWidth="1"/>
    <col min="5638" max="5881" width="9.140625" style="1"/>
    <col min="5882" max="5882" width="0" style="1" hidden="1" customWidth="1"/>
    <col min="5883" max="5883" width="0.42578125" style="1" customWidth="1"/>
    <col min="5884" max="5884" width="28.5703125" style="1" customWidth="1"/>
    <col min="5885" max="5885" width="8.7109375" style="1" customWidth="1"/>
    <col min="5886" max="5887" width="11.7109375" style="1" customWidth="1"/>
    <col min="5888" max="5888" width="29.28515625" style="1" customWidth="1"/>
    <col min="5889" max="5889" width="9.140625" style="1"/>
    <col min="5890" max="5890" width="8.42578125" style="1" customWidth="1"/>
    <col min="5891" max="5891" width="9" style="1" customWidth="1"/>
    <col min="5892" max="5892" width="8.7109375" style="1" customWidth="1"/>
    <col min="5893" max="5893" width="9.140625" style="1" customWidth="1"/>
    <col min="5894" max="6137" width="9.140625" style="1"/>
    <col min="6138" max="6138" width="0" style="1" hidden="1" customWidth="1"/>
    <col min="6139" max="6139" width="0.42578125" style="1" customWidth="1"/>
    <col min="6140" max="6140" width="28.5703125" style="1" customWidth="1"/>
    <col min="6141" max="6141" width="8.7109375" style="1" customWidth="1"/>
    <col min="6142" max="6143" width="11.7109375" style="1" customWidth="1"/>
    <col min="6144" max="6144" width="29.28515625" style="1" customWidth="1"/>
    <col min="6145" max="6145" width="9.140625" style="1"/>
    <col min="6146" max="6146" width="8.42578125" style="1" customWidth="1"/>
    <col min="6147" max="6147" width="9" style="1" customWidth="1"/>
    <col min="6148" max="6148" width="8.7109375" style="1" customWidth="1"/>
    <col min="6149" max="6149" width="9.140625" style="1" customWidth="1"/>
    <col min="6150" max="6393" width="9.140625" style="1"/>
    <col min="6394" max="6394" width="0" style="1" hidden="1" customWidth="1"/>
    <col min="6395" max="6395" width="0.42578125" style="1" customWidth="1"/>
    <col min="6396" max="6396" width="28.5703125" style="1" customWidth="1"/>
    <col min="6397" max="6397" width="8.7109375" style="1" customWidth="1"/>
    <col min="6398" max="6399" width="11.7109375" style="1" customWidth="1"/>
    <col min="6400" max="6400" width="29.28515625" style="1" customWidth="1"/>
    <col min="6401" max="6401" width="9.140625" style="1"/>
    <col min="6402" max="6402" width="8.42578125" style="1" customWidth="1"/>
    <col min="6403" max="6403" width="9" style="1" customWidth="1"/>
    <col min="6404" max="6404" width="8.7109375" style="1" customWidth="1"/>
    <col min="6405" max="6405" width="9.140625" style="1" customWidth="1"/>
    <col min="6406" max="6649" width="9.140625" style="1"/>
    <col min="6650" max="6650" width="0" style="1" hidden="1" customWidth="1"/>
    <col min="6651" max="6651" width="0.42578125" style="1" customWidth="1"/>
    <col min="6652" max="6652" width="28.5703125" style="1" customWidth="1"/>
    <col min="6653" max="6653" width="8.7109375" style="1" customWidth="1"/>
    <col min="6654" max="6655" width="11.7109375" style="1" customWidth="1"/>
    <col min="6656" max="6656" width="29.28515625" style="1" customWidth="1"/>
    <col min="6657" max="6657" width="9.140625" style="1"/>
    <col min="6658" max="6658" width="8.42578125" style="1" customWidth="1"/>
    <col min="6659" max="6659" width="9" style="1" customWidth="1"/>
    <col min="6660" max="6660" width="8.7109375" style="1" customWidth="1"/>
    <col min="6661" max="6661" width="9.140625" style="1" customWidth="1"/>
    <col min="6662" max="6905" width="9.140625" style="1"/>
    <col min="6906" max="6906" width="0" style="1" hidden="1" customWidth="1"/>
    <col min="6907" max="6907" width="0.42578125" style="1" customWidth="1"/>
    <col min="6908" max="6908" width="28.5703125" style="1" customWidth="1"/>
    <col min="6909" max="6909" width="8.7109375" style="1" customWidth="1"/>
    <col min="6910" max="6911" width="11.7109375" style="1" customWidth="1"/>
    <col min="6912" max="6912" width="29.28515625" style="1" customWidth="1"/>
    <col min="6913" max="6913" width="9.140625" style="1"/>
    <col min="6914" max="6914" width="8.42578125" style="1" customWidth="1"/>
    <col min="6915" max="6915" width="9" style="1" customWidth="1"/>
    <col min="6916" max="6916" width="8.7109375" style="1" customWidth="1"/>
    <col min="6917" max="6917" width="9.140625" style="1" customWidth="1"/>
    <col min="6918" max="7161" width="9.140625" style="1"/>
    <col min="7162" max="7162" width="0" style="1" hidden="1" customWidth="1"/>
    <col min="7163" max="7163" width="0.42578125" style="1" customWidth="1"/>
    <col min="7164" max="7164" width="28.5703125" style="1" customWidth="1"/>
    <col min="7165" max="7165" width="8.7109375" style="1" customWidth="1"/>
    <col min="7166" max="7167" width="11.7109375" style="1" customWidth="1"/>
    <col min="7168" max="7168" width="29.28515625" style="1" customWidth="1"/>
    <col min="7169" max="7169" width="9.140625" style="1"/>
    <col min="7170" max="7170" width="8.42578125" style="1" customWidth="1"/>
    <col min="7171" max="7171" width="9" style="1" customWidth="1"/>
    <col min="7172" max="7172" width="8.7109375" style="1" customWidth="1"/>
    <col min="7173" max="7173" width="9.140625" style="1" customWidth="1"/>
    <col min="7174" max="7417" width="9.140625" style="1"/>
    <col min="7418" max="7418" width="0" style="1" hidden="1" customWidth="1"/>
    <col min="7419" max="7419" width="0.42578125" style="1" customWidth="1"/>
    <col min="7420" max="7420" width="28.5703125" style="1" customWidth="1"/>
    <col min="7421" max="7421" width="8.7109375" style="1" customWidth="1"/>
    <col min="7422" max="7423" width="11.7109375" style="1" customWidth="1"/>
    <col min="7424" max="7424" width="29.28515625" style="1" customWidth="1"/>
    <col min="7425" max="7425" width="9.140625" style="1"/>
    <col min="7426" max="7426" width="8.42578125" style="1" customWidth="1"/>
    <col min="7427" max="7427" width="9" style="1" customWidth="1"/>
    <col min="7428" max="7428" width="8.7109375" style="1" customWidth="1"/>
    <col min="7429" max="7429" width="9.140625" style="1" customWidth="1"/>
    <col min="7430" max="7673" width="9.140625" style="1"/>
    <col min="7674" max="7674" width="0" style="1" hidden="1" customWidth="1"/>
    <col min="7675" max="7675" width="0.42578125" style="1" customWidth="1"/>
    <col min="7676" max="7676" width="28.5703125" style="1" customWidth="1"/>
    <col min="7677" max="7677" width="8.7109375" style="1" customWidth="1"/>
    <col min="7678" max="7679" width="11.7109375" style="1" customWidth="1"/>
    <col min="7680" max="7680" width="29.28515625" style="1" customWidth="1"/>
    <col min="7681" max="7681" width="9.140625" style="1"/>
    <col min="7682" max="7682" width="8.42578125" style="1" customWidth="1"/>
    <col min="7683" max="7683" width="9" style="1" customWidth="1"/>
    <col min="7684" max="7684" width="8.7109375" style="1" customWidth="1"/>
    <col min="7685" max="7685" width="9.140625" style="1" customWidth="1"/>
    <col min="7686" max="7929" width="9.140625" style="1"/>
    <col min="7930" max="7930" width="0" style="1" hidden="1" customWidth="1"/>
    <col min="7931" max="7931" width="0.42578125" style="1" customWidth="1"/>
    <col min="7932" max="7932" width="28.5703125" style="1" customWidth="1"/>
    <col min="7933" max="7933" width="8.7109375" style="1" customWidth="1"/>
    <col min="7934" max="7935" width="11.7109375" style="1" customWidth="1"/>
    <col min="7936" max="7936" width="29.28515625" style="1" customWidth="1"/>
    <col min="7937" max="7937" width="9.140625" style="1"/>
    <col min="7938" max="7938" width="8.42578125" style="1" customWidth="1"/>
    <col min="7939" max="7939" width="9" style="1" customWidth="1"/>
    <col min="7940" max="7940" width="8.7109375" style="1" customWidth="1"/>
    <col min="7941" max="7941" width="9.140625" style="1" customWidth="1"/>
    <col min="7942" max="8185" width="9.140625" style="1"/>
    <col min="8186" max="8186" width="0" style="1" hidden="1" customWidth="1"/>
    <col min="8187" max="8187" width="0.42578125" style="1" customWidth="1"/>
    <col min="8188" max="8188" width="28.5703125" style="1" customWidth="1"/>
    <col min="8189" max="8189" width="8.7109375" style="1" customWidth="1"/>
    <col min="8190" max="8191" width="11.7109375" style="1" customWidth="1"/>
    <col min="8192" max="8192" width="29.28515625" style="1" customWidth="1"/>
    <col min="8193" max="8193" width="9.140625" style="1"/>
    <col min="8194" max="8194" width="8.42578125" style="1" customWidth="1"/>
    <col min="8195" max="8195" width="9" style="1" customWidth="1"/>
    <col min="8196" max="8196" width="8.7109375" style="1" customWidth="1"/>
    <col min="8197" max="8197" width="9.140625" style="1" customWidth="1"/>
    <col min="8198" max="8441" width="9.140625" style="1"/>
    <col min="8442" max="8442" width="0" style="1" hidden="1" customWidth="1"/>
    <col min="8443" max="8443" width="0.42578125" style="1" customWidth="1"/>
    <col min="8444" max="8444" width="28.5703125" style="1" customWidth="1"/>
    <col min="8445" max="8445" width="8.7109375" style="1" customWidth="1"/>
    <col min="8446" max="8447" width="11.7109375" style="1" customWidth="1"/>
    <col min="8448" max="8448" width="29.28515625" style="1" customWidth="1"/>
    <col min="8449" max="8449" width="9.140625" style="1"/>
    <col min="8450" max="8450" width="8.42578125" style="1" customWidth="1"/>
    <col min="8451" max="8451" width="9" style="1" customWidth="1"/>
    <col min="8452" max="8452" width="8.7109375" style="1" customWidth="1"/>
    <col min="8453" max="8453" width="9.140625" style="1" customWidth="1"/>
    <col min="8454" max="8697" width="9.140625" style="1"/>
    <col min="8698" max="8698" width="0" style="1" hidden="1" customWidth="1"/>
    <col min="8699" max="8699" width="0.42578125" style="1" customWidth="1"/>
    <col min="8700" max="8700" width="28.5703125" style="1" customWidth="1"/>
    <col min="8701" max="8701" width="8.7109375" style="1" customWidth="1"/>
    <col min="8702" max="8703" width="11.7109375" style="1" customWidth="1"/>
    <col min="8704" max="8704" width="29.28515625" style="1" customWidth="1"/>
    <col min="8705" max="8705" width="9.140625" style="1"/>
    <col min="8706" max="8706" width="8.42578125" style="1" customWidth="1"/>
    <col min="8707" max="8707" width="9" style="1" customWidth="1"/>
    <col min="8708" max="8708" width="8.7109375" style="1" customWidth="1"/>
    <col min="8709" max="8709" width="9.140625" style="1" customWidth="1"/>
    <col min="8710" max="8953" width="9.140625" style="1"/>
    <col min="8954" max="8954" width="0" style="1" hidden="1" customWidth="1"/>
    <col min="8955" max="8955" width="0.42578125" style="1" customWidth="1"/>
    <col min="8956" max="8956" width="28.5703125" style="1" customWidth="1"/>
    <col min="8957" max="8957" width="8.7109375" style="1" customWidth="1"/>
    <col min="8958" max="8959" width="11.7109375" style="1" customWidth="1"/>
    <col min="8960" max="8960" width="29.28515625" style="1" customWidth="1"/>
    <col min="8961" max="8961" width="9.140625" style="1"/>
    <col min="8962" max="8962" width="8.42578125" style="1" customWidth="1"/>
    <col min="8963" max="8963" width="9" style="1" customWidth="1"/>
    <col min="8964" max="8964" width="8.7109375" style="1" customWidth="1"/>
    <col min="8965" max="8965" width="9.140625" style="1" customWidth="1"/>
    <col min="8966" max="9209" width="9.140625" style="1"/>
    <col min="9210" max="9210" width="0" style="1" hidden="1" customWidth="1"/>
    <col min="9211" max="9211" width="0.42578125" style="1" customWidth="1"/>
    <col min="9212" max="9212" width="28.5703125" style="1" customWidth="1"/>
    <col min="9213" max="9213" width="8.7109375" style="1" customWidth="1"/>
    <col min="9214" max="9215" width="11.7109375" style="1" customWidth="1"/>
    <col min="9216" max="9216" width="29.28515625" style="1" customWidth="1"/>
    <col min="9217" max="9217" width="9.140625" style="1"/>
    <col min="9218" max="9218" width="8.42578125" style="1" customWidth="1"/>
    <col min="9219" max="9219" width="9" style="1" customWidth="1"/>
    <col min="9220" max="9220" width="8.7109375" style="1" customWidth="1"/>
    <col min="9221" max="9221" width="9.140625" style="1" customWidth="1"/>
    <col min="9222" max="9465" width="9.140625" style="1"/>
    <col min="9466" max="9466" width="0" style="1" hidden="1" customWidth="1"/>
    <col min="9467" max="9467" width="0.42578125" style="1" customWidth="1"/>
    <col min="9468" max="9468" width="28.5703125" style="1" customWidth="1"/>
    <col min="9469" max="9469" width="8.7109375" style="1" customWidth="1"/>
    <col min="9470" max="9471" width="11.7109375" style="1" customWidth="1"/>
    <col min="9472" max="9472" width="29.28515625" style="1" customWidth="1"/>
    <col min="9473" max="9473" width="9.140625" style="1"/>
    <col min="9474" max="9474" width="8.42578125" style="1" customWidth="1"/>
    <col min="9475" max="9475" width="9" style="1" customWidth="1"/>
    <col min="9476" max="9476" width="8.7109375" style="1" customWidth="1"/>
    <col min="9477" max="9477" width="9.140625" style="1" customWidth="1"/>
    <col min="9478" max="9721" width="9.140625" style="1"/>
    <col min="9722" max="9722" width="0" style="1" hidden="1" customWidth="1"/>
    <col min="9723" max="9723" width="0.42578125" style="1" customWidth="1"/>
    <col min="9724" max="9724" width="28.5703125" style="1" customWidth="1"/>
    <col min="9725" max="9725" width="8.7109375" style="1" customWidth="1"/>
    <col min="9726" max="9727" width="11.7109375" style="1" customWidth="1"/>
    <col min="9728" max="9728" width="29.28515625" style="1" customWidth="1"/>
    <col min="9729" max="9729" width="9.140625" style="1"/>
    <col min="9730" max="9730" width="8.42578125" style="1" customWidth="1"/>
    <col min="9731" max="9731" width="9" style="1" customWidth="1"/>
    <col min="9732" max="9732" width="8.7109375" style="1" customWidth="1"/>
    <col min="9733" max="9733" width="9.140625" style="1" customWidth="1"/>
    <col min="9734" max="9977" width="9.140625" style="1"/>
    <col min="9978" max="9978" width="0" style="1" hidden="1" customWidth="1"/>
    <col min="9979" max="9979" width="0.42578125" style="1" customWidth="1"/>
    <col min="9980" max="9980" width="28.5703125" style="1" customWidth="1"/>
    <col min="9981" max="9981" width="8.7109375" style="1" customWidth="1"/>
    <col min="9982" max="9983" width="11.7109375" style="1" customWidth="1"/>
    <col min="9984" max="9984" width="29.28515625" style="1" customWidth="1"/>
    <col min="9985" max="9985" width="9.140625" style="1"/>
    <col min="9986" max="9986" width="8.42578125" style="1" customWidth="1"/>
    <col min="9987" max="9987" width="9" style="1" customWidth="1"/>
    <col min="9988" max="9988" width="8.7109375" style="1" customWidth="1"/>
    <col min="9989" max="9989" width="9.140625" style="1" customWidth="1"/>
    <col min="9990" max="10233" width="9.140625" style="1"/>
    <col min="10234" max="10234" width="0" style="1" hidden="1" customWidth="1"/>
    <col min="10235" max="10235" width="0.42578125" style="1" customWidth="1"/>
    <col min="10236" max="10236" width="28.5703125" style="1" customWidth="1"/>
    <col min="10237" max="10237" width="8.7109375" style="1" customWidth="1"/>
    <col min="10238" max="10239" width="11.7109375" style="1" customWidth="1"/>
    <col min="10240" max="10240" width="29.28515625" style="1" customWidth="1"/>
    <col min="10241" max="10241" width="9.140625" style="1"/>
    <col min="10242" max="10242" width="8.42578125" style="1" customWidth="1"/>
    <col min="10243" max="10243" width="9" style="1" customWidth="1"/>
    <col min="10244" max="10244" width="8.7109375" style="1" customWidth="1"/>
    <col min="10245" max="10245" width="9.140625" style="1" customWidth="1"/>
    <col min="10246" max="10489" width="9.140625" style="1"/>
    <col min="10490" max="10490" width="0" style="1" hidden="1" customWidth="1"/>
    <col min="10491" max="10491" width="0.42578125" style="1" customWidth="1"/>
    <col min="10492" max="10492" width="28.5703125" style="1" customWidth="1"/>
    <col min="10493" max="10493" width="8.7109375" style="1" customWidth="1"/>
    <col min="10494" max="10495" width="11.7109375" style="1" customWidth="1"/>
    <col min="10496" max="10496" width="29.28515625" style="1" customWidth="1"/>
    <col min="10497" max="10497" width="9.140625" style="1"/>
    <col min="10498" max="10498" width="8.42578125" style="1" customWidth="1"/>
    <col min="10499" max="10499" width="9" style="1" customWidth="1"/>
    <col min="10500" max="10500" width="8.7109375" style="1" customWidth="1"/>
    <col min="10501" max="10501" width="9.140625" style="1" customWidth="1"/>
    <col min="10502" max="10745" width="9.140625" style="1"/>
    <col min="10746" max="10746" width="0" style="1" hidden="1" customWidth="1"/>
    <col min="10747" max="10747" width="0.42578125" style="1" customWidth="1"/>
    <col min="10748" max="10748" width="28.5703125" style="1" customWidth="1"/>
    <col min="10749" max="10749" width="8.7109375" style="1" customWidth="1"/>
    <col min="10750" max="10751" width="11.7109375" style="1" customWidth="1"/>
    <col min="10752" max="10752" width="29.28515625" style="1" customWidth="1"/>
    <col min="10753" max="10753" width="9.140625" style="1"/>
    <col min="10754" max="10754" width="8.42578125" style="1" customWidth="1"/>
    <col min="10755" max="10755" width="9" style="1" customWidth="1"/>
    <col min="10756" max="10756" width="8.7109375" style="1" customWidth="1"/>
    <col min="10757" max="10757" width="9.140625" style="1" customWidth="1"/>
    <col min="10758" max="11001" width="9.140625" style="1"/>
    <col min="11002" max="11002" width="0" style="1" hidden="1" customWidth="1"/>
    <col min="11003" max="11003" width="0.42578125" style="1" customWidth="1"/>
    <col min="11004" max="11004" width="28.5703125" style="1" customWidth="1"/>
    <col min="11005" max="11005" width="8.7109375" style="1" customWidth="1"/>
    <col min="11006" max="11007" width="11.7109375" style="1" customWidth="1"/>
    <col min="11008" max="11008" width="29.28515625" style="1" customWidth="1"/>
    <col min="11009" max="11009" width="9.140625" style="1"/>
    <col min="11010" max="11010" width="8.42578125" style="1" customWidth="1"/>
    <col min="11011" max="11011" width="9" style="1" customWidth="1"/>
    <col min="11012" max="11012" width="8.7109375" style="1" customWidth="1"/>
    <col min="11013" max="11013" width="9.140625" style="1" customWidth="1"/>
    <col min="11014" max="11257" width="9.140625" style="1"/>
    <col min="11258" max="11258" width="0" style="1" hidden="1" customWidth="1"/>
    <col min="11259" max="11259" width="0.42578125" style="1" customWidth="1"/>
    <col min="11260" max="11260" width="28.5703125" style="1" customWidth="1"/>
    <col min="11261" max="11261" width="8.7109375" style="1" customWidth="1"/>
    <col min="11262" max="11263" width="11.7109375" style="1" customWidth="1"/>
    <col min="11264" max="11264" width="29.28515625" style="1" customWidth="1"/>
    <col min="11265" max="11265" width="9.140625" style="1"/>
    <col min="11266" max="11266" width="8.42578125" style="1" customWidth="1"/>
    <col min="11267" max="11267" width="9" style="1" customWidth="1"/>
    <col min="11268" max="11268" width="8.7109375" style="1" customWidth="1"/>
    <col min="11269" max="11269" width="9.140625" style="1" customWidth="1"/>
    <col min="11270" max="11513" width="9.140625" style="1"/>
    <col min="11514" max="11514" width="0" style="1" hidden="1" customWidth="1"/>
    <col min="11515" max="11515" width="0.42578125" style="1" customWidth="1"/>
    <col min="11516" max="11516" width="28.5703125" style="1" customWidth="1"/>
    <col min="11517" max="11517" width="8.7109375" style="1" customWidth="1"/>
    <col min="11518" max="11519" width="11.7109375" style="1" customWidth="1"/>
    <col min="11520" max="11520" width="29.28515625" style="1" customWidth="1"/>
    <col min="11521" max="11521" width="9.140625" style="1"/>
    <col min="11522" max="11522" width="8.42578125" style="1" customWidth="1"/>
    <col min="11523" max="11523" width="9" style="1" customWidth="1"/>
    <col min="11524" max="11524" width="8.7109375" style="1" customWidth="1"/>
    <col min="11525" max="11525" width="9.140625" style="1" customWidth="1"/>
    <col min="11526" max="11769" width="9.140625" style="1"/>
    <col min="11770" max="11770" width="0" style="1" hidden="1" customWidth="1"/>
    <col min="11771" max="11771" width="0.42578125" style="1" customWidth="1"/>
    <col min="11772" max="11772" width="28.5703125" style="1" customWidth="1"/>
    <col min="11773" max="11773" width="8.7109375" style="1" customWidth="1"/>
    <col min="11774" max="11775" width="11.7109375" style="1" customWidth="1"/>
    <col min="11776" max="11776" width="29.28515625" style="1" customWidth="1"/>
    <col min="11777" max="11777" width="9.140625" style="1"/>
    <col min="11778" max="11778" width="8.42578125" style="1" customWidth="1"/>
    <col min="11779" max="11779" width="9" style="1" customWidth="1"/>
    <col min="11780" max="11780" width="8.7109375" style="1" customWidth="1"/>
    <col min="11781" max="11781" width="9.140625" style="1" customWidth="1"/>
    <col min="11782" max="12025" width="9.140625" style="1"/>
    <col min="12026" max="12026" width="0" style="1" hidden="1" customWidth="1"/>
    <col min="12027" max="12027" width="0.42578125" style="1" customWidth="1"/>
    <col min="12028" max="12028" width="28.5703125" style="1" customWidth="1"/>
    <col min="12029" max="12029" width="8.7109375" style="1" customWidth="1"/>
    <col min="12030" max="12031" width="11.7109375" style="1" customWidth="1"/>
    <col min="12032" max="12032" width="29.28515625" style="1" customWidth="1"/>
    <col min="12033" max="12033" width="9.140625" style="1"/>
    <col min="12034" max="12034" width="8.42578125" style="1" customWidth="1"/>
    <col min="12035" max="12035" width="9" style="1" customWidth="1"/>
    <col min="12036" max="12036" width="8.7109375" style="1" customWidth="1"/>
    <col min="12037" max="12037" width="9.140625" style="1" customWidth="1"/>
    <col min="12038" max="12281" width="9.140625" style="1"/>
    <col min="12282" max="12282" width="0" style="1" hidden="1" customWidth="1"/>
    <col min="12283" max="12283" width="0.42578125" style="1" customWidth="1"/>
    <col min="12284" max="12284" width="28.5703125" style="1" customWidth="1"/>
    <col min="12285" max="12285" width="8.7109375" style="1" customWidth="1"/>
    <col min="12286" max="12287" width="11.7109375" style="1" customWidth="1"/>
    <col min="12288" max="12288" width="29.28515625" style="1" customWidth="1"/>
    <col min="12289" max="12289" width="9.140625" style="1"/>
    <col min="12290" max="12290" width="8.42578125" style="1" customWidth="1"/>
    <col min="12291" max="12291" width="9" style="1" customWidth="1"/>
    <col min="12292" max="12292" width="8.7109375" style="1" customWidth="1"/>
    <col min="12293" max="12293" width="9.140625" style="1" customWidth="1"/>
    <col min="12294" max="12537" width="9.140625" style="1"/>
    <col min="12538" max="12538" width="0" style="1" hidden="1" customWidth="1"/>
    <col min="12539" max="12539" width="0.42578125" style="1" customWidth="1"/>
    <col min="12540" max="12540" width="28.5703125" style="1" customWidth="1"/>
    <col min="12541" max="12541" width="8.7109375" style="1" customWidth="1"/>
    <col min="12542" max="12543" width="11.7109375" style="1" customWidth="1"/>
    <col min="12544" max="12544" width="29.28515625" style="1" customWidth="1"/>
    <col min="12545" max="12545" width="9.140625" style="1"/>
    <col min="12546" max="12546" width="8.42578125" style="1" customWidth="1"/>
    <col min="12547" max="12547" width="9" style="1" customWidth="1"/>
    <col min="12548" max="12548" width="8.7109375" style="1" customWidth="1"/>
    <col min="12549" max="12549" width="9.140625" style="1" customWidth="1"/>
    <col min="12550" max="12793" width="9.140625" style="1"/>
    <col min="12794" max="12794" width="0" style="1" hidden="1" customWidth="1"/>
    <col min="12795" max="12795" width="0.42578125" style="1" customWidth="1"/>
    <col min="12796" max="12796" width="28.5703125" style="1" customWidth="1"/>
    <col min="12797" max="12797" width="8.7109375" style="1" customWidth="1"/>
    <col min="12798" max="12799" width="11.7109375" style="1" customWidth="1"/>
    <col min="12800" max="12800" width="29.28515625" style="1" customWidth="1"/>
    <col min="12801" max="12801" width="9.140625" style="1"/>
    <col min="12802" max="12802" width="8.42578125" style="1" customWidth="1"/>
    <col min="12803" max="12803" width="9" style="1" customWidth="1"/>
    <col min="12804" max="12804" width="8.7109375" style="1" customWidth="1"/>
    <col min="12805" max="12805" width="9.140625" style="1" customWidth="1"/>
    <col min="12806" max="13049" width="9.140625" style="1"/>
    <col min="13050" max="13050" width="0" style="1" hidden="1" customWidth="1"/>
    <col min="13051" max="13051" width="0.42578125" style="1" customWidth="1"/>
    <col min="13052" max="13052" width="28.5703125" style="1" customWidth="1"/>
    <col min="13053" max="13053" width="8.7109375" style="1" customWidth="1"/>
    <col min="13054" max="13055" width="11.7109375" style="1" customWidth="1"/>
    <col min="13056" max="13056" width="29.28515625" style="1" customWidth="1"/>
    <col min="13057" max="13057" width="9.140625" style="1"/>
    <col min="13058" max="13058" width="8.42578125" style="1" customWidth="1"/>
    <col min="13059" max="13059" width="9" style="1" customWidth="1"/>
    <col min="13060" max="13060" width="8.7109375" style="1" customWidth="1"/>
    <col min="13061" max="13061" width="9.140625" style="1" customWidth="1"/>
    <col min="13062" max="13305" width="9.140625" style="1"/>
    <col min="13306" max="13306" width="0" style="1" hidden="1" customWidth="1"/>
    <col min="13307" max="13307" width="0.42578125" style="1" customWidth="1"/>
    <col min="13308" max="13308" width="28.5703125" style="1" customWidth="1"/>
    <col min="13309" max="13309" width="8.7109375" style="1" customWidth="1"/>
    <col min="13310" max="13311" width="11.7109375" style="1" customWidth="1"/>
    <col min="13312" max="13312" width="29.28515625" style="1" customWidth="1"/>
    <col min="13313" max="13313" width="9.140625" style="1"/>
    <col min="13314" max="13314" width="8.42578125" style="1" customWidth="1"/>
    <col min="13315" max="13315" width="9" style="1" customWidth="1"/>
    <col min="13316" max="13316" width="8.7109375" style="1" customWidth="1"/>
    <col min="13317" max="13317" width="9.140625" style="1" customWidth="1"/>
    <col min="13318" max="13561" width="9.140625" style="1"/>
    <col min="13562" max="13562" width="0" style="1" hidden="1" customWidth="1"/>
    <col min="13563" max="13563" width="0.42578125" style="1" customWidth="1"/>
    <col min="13564" max="13564" width="28.5703125" style="1" customWidth="1"/>
    <col min="13565" max="13565" width="8.7109375" style="1" customWidth="1"/>
    <col min="13566" max="13567" width="11.7109375" style="1" customWidth="1"/>
    <col min="13568" max="13568" width="29.28515625" style="1" customWidth="1"/>
    <col min="13569" max="13569" width="9.140625" style="1"/>
    <col min="13570" max="13570" width="8.42578125" style="1" customWidth="1"/>
    <col min="13571" max="13571" width="9" style="1" customWidth="1"/>
    <col min="13572" max="13572" width="8.7109375" style="1" customWidth="1"/>
    <col min="13573" max="13573" width="9.140625" style="1" customWidth="1"/>
    <col min="13574" max="13817" width="9.140625" style="1"/>
    <col min="13818" max="13818" width="0" style="1" hidden="1" customWidth="1"/>
    <col min="13819" max="13819" width="0.42578125" style="1" customWidth="1"/>
    <col min="13820" max="13820" width="28.5703125" style="1" customWidth="1"/>
    <col min="13821" max="13821" width="8.7109375" style="1" customWidth="1"/>
    <col min="13822" max="13823" width="11.7109375" style="1" customWidth="1"/>
    <col min="13824" max="13824" width="29.28515625" style="1" customWidth="1"/>
    <col min="13825" max="13825" width="9.140625" style="1"/>
    <col min="13826" max="13826" width="8.42578125" style="1" customWidth="1"/>
    <col min="13827" max="13827" width="9" style="1" customWidth="1"/>
    <col min="13828" max="13828" width="8.7109375" style="1" customWidth="1"/>
    <col min="13829" max="13829" width="9.140625" style="1" customWidth="1"/>
    <col min="13830" max="14073" width="9.140625" style="1"/>
    <col min="14074" max="14074" width="0" style="1" hidden="1" customWidth="1"/>
    <col min="14075" max="14075" width="0.42578125" style="1" customWidth="1"/>
    <col min="14076" max="14076" width="28.5703125" style="1" customWidth="1"/>
    <col min="14077" max="14077" width="8.7109375" style="1" customWidth="1"/>
    <col min="14078" max="14079" width="11.7109375" style="1" customWidth="1"/>
    <col min="14080" max="14080" width="29.28515625" style="1" customWidth="1"/>
    <col min="14081" max="14081" width="9.140625" style="1"/>
    <col min="14082" max="14082" width="8.42578125" style="1" customWidth="1"/>
    <col min="14083" max="14083" width="9" style="1" customWidth="1"/>
    <col min="14084" max="14084" width="8.7109375" style="1" customWidth="1"/>
    <col min="14085" max="14085" width="9.140625" style="1" customWidth="1"/>
    <col min="14086" max="14329" width="9.140625" style="1"/>
    <col min="14330" max="14330" width="0" style="1" hidden="1" customWidth="1"/>
    <col min="14331" max="14331" width="0.42578125" style="1" customWidth="1"/>
    <col min="14332" max="14332" width="28.5703125" style="1" customWidth="1"/>
    <col min="14333" max="14333" width="8.7109375" style="1" customWidth="1"/>
    <col min="14334" max="14335" width="11.7109375" style="1" customWidth="1"/>
    <col min="14336" max="14336" width="29.28515625" style="1" customWidth="1"/>
    <col min="14337" max="14337" width="9.140625" style="1"/>
    <col min="14338" max="14338" width="8.42578125" style="1" customWidth="1"/>
    <col min="14339" max="14339" width="9" style="1" customWidth="1"/>
    <col min="14340" max="14340" width="8.7109375" style="1" customWidth="1"/>
    <col min="14341" max="14341" width="9.140625" style="1" customWidth="1"/>
    <col min="14342" max="14585" width="9.140625" style="1"/>
    <col min="14586" max="14586" width="0" style="1" hidden="1" customWidth="1"/>
    <col min="14587" max="14587" width="0.42578125" style="1" customWidth="1"/>
    <col min="14588" max="14588" width="28.5703125" style="1" customWidth="1"/>
    <col min="14589" max="14589" width="8.7109375" style="1" customWidth="1"/>
    <col min="14590" max="14591" width="11.7109375" style="1" customWidth="1"/>
    <col min="14592" max="14592" width="29.28515625" style="1" customWidth="1"/>
    <col min="14593" max="14593" width="9.140625" style="1"/>
    <col min="14594" max="14594" width="8.42578125" style="1" customWidth="1"/>
    <col min="14595" max="14595" width="9" style="1" customWidth="1"/>
    <col min="14596" max="14596" width="8.7109375" style="1" customWidth="1"/>
    <col min="14597" max="14597" width="9.140625" style="1" customWidth="1"/>
    <col min="14598" max="14841" width="9.140625" style="1"/>
    <col min="14842" max="14842" width="0" style="1" hidden="1" customWidth="1"/>
    <col min="14843" max="14843" width="0.42578125" style="1" customWidth="1"/>
    <col min="14844" max="14844" width="28.5703125" style="1" customWidth="1"/>
    <col min="14845" max="14845" width="8.7109375" style="1" customWidth="1"/>
    <col min="14846" max="14847" width="11.7109375" style="1" customWidth="1"/>
    <col min="14848" max="14848" width="29.28515625" style="1" customWidth="1"/>
    <col min="14849" max="14849" width="9.140625" style="1"/>
    <col min="14850" max="14850" width="8.42578125" style="1" customWidth="1"/>
    <col min="14851" max="14851" width="9" style="1" customWidth="1"/>
    <col min="14852" max="14852" width="8.7109375" style="1" customWidth="1"/>
    <col min="14853" max="14853" width="9.140625" style="1" customWidth="1"/>
    <col min="14854" max="15097" width="9.140625" style="1"/>
    <col min="15098" max="15098" width="0" style="1" hidden="1" customWidth="1"/>
    <col min="15099" max="15099" width="0.42578125" style="1" customWidth="1"/>
    <col min="15100" max="15100" width="28.5703125" style="1" customWidth="1"/>
    <col min="15101" max="15101" width="8.7109375" style="1" customWidth="1"/>
    <col min="15102" max="15103" width="11.7109375" style="1" customWidth="1"/>
    <col min="15104" max="15104" width="29.28515625" style="1" customWidth="1"/>
    <col min="15105" max="15105" width="9.140625" style="1"/>
    <col min="15106" max="15106" width="8.42578125" style="1" customWidth="1"/>
    <col min="15107" max="15107" width="9" style="1" customWidth="1"/>
    <col min="15108" max="15108" width="8.7109375" style="1" customWidth="1"/>
    <col min="15109" max="15109" width="9.140625" style="1" customWidth="1"/>
    <col min="15110" max="15353" width="9.140625" style="1"/>
    <col min="15354" max="15354" width="0" style="1" hidden="1" customWidth="1"/>
    <col min="15355" max="15355" width="0.42578125" style="1" customWidth="1"/>
    <col min="15356" max="15356" width="28.5703125" style="1" customWidth="1"/>
    <col min="15357" max="15357" width="8.7109375" style="1" customWidth="1"/>
    <col min="15358" max="15359" width="11.7109375" style="1" customWidth="1"/>
    <col min="15360" max="15360" width="29.28515625" style="1" customWidth="1"/>
    <col min="15361" max="15361" width="9.140625" style="1"/>
    <col min="15362" max="15362" width="8.42578125" style="1" customWidth="1"/>
    <col min="15363" max="15363" width="9" style="1" customWidth="1"/>
    <col min="15364" max="15364" width="8.7109375" style="1" customWidth="1"/>
    <col min="15365" max="15365" width="9.140625" style="1" customWidth="1"/>
    <col min="15366" max="15609" width="9.140625" style="1"/>
    <col min="15610" max="15610" width="0" style="1" hidden="1" customWidth="1"/>
    <col min="15611" max="15611" width="0.42578125" style="1" customWidth="1"/>
    <col min="15612" max="15612" width="28.5703125" style="1" customWidth="1"/>
    <col min="15613" max="15613" width="8.7109375" style="1" customWidth="1"/>
    <col min="15614" max="15615" width="11.7109375" style="1" customWidth="1"/>
    <col min="15616" max="15616" width="29.28515625" style="1" customWidth="1"/>
    <col min="15617" max="15617" width="9.140625" style="1"/>
    <col min="15618" max="15618" width="8.42578125" style="1" customWidth="1"/>
    <col min="15619" max="15619" width="9" style="1" customWidth="1"/>
    <col min="15620" max="15620" width="8.7109375" style="1" customWidth="1"/>
    <col min="15621" max="15621" width="9.140625" style="1" customWidth="1"/>
    <col min="15622" max="15865" width="9.140625" style="1"/>
    <col min="15866" max="15866" width="0" style="1" hidden="1" customWidth="1"/>
    <col min="15867" max="15867" width="0.42578125" style="1" customWidth="1"/>
    <col min="15868" max="15868" width="28.5703125" style="1" customWidth="1"/>
    <col min="15869" max="15869" width="8.7109375" style="1" customWidth="1"/>
    <col min="15870" max="15871" width="11.7109375" style="1" customWidth="1"/>
    <col min="15872" max="15872" width="29.28515625" style="1" customWidth="1"/>
    <col min="15873" max="15873" width="9.140625" style="1"/>
    <col min="15874" max="15874" width="8.42578125" style="1" customWidth="1"/>
    <col min="15875" max="15875" width="9" style="1" customWidth="1"/>
    <col min="15876" max="15876" width="8.7109375" style="1" customWidth="1"/>
    <col min="15877" max="15877" width="9.140625" style="1" customWidth="1"/>
    <col min="15878" max="16121" width="9.140625" style="1"/>
    <col min="16122" max="16122" width="0" style="1" hidden="1" customWidth="1"/>
    <col min="16123" max="16123" width="0.42578125" style="1" customWidth="1"/>
    <col min="16124" max="16124" width="28.5703125" style="1" customWidth="1"/>
    <col min="16125" max="16125" width="8.7109375" style="1" customWidth="1"/>
    <col min="16126" max="16127" width="11.7109375" style="1" customWidth="1"/>
    <col min="16128" max="16128" width="29.28515625" style="1" customWidth="1"/>
    <col min="16129" max="16129" width="9.140625" style="1"/>
    <col min="16130" max="16130" width="8.42578125" style="1" customWidth="1"/>
    <col min="16131" max="16131" width="9" style="1" customWidth="1"/>
    <col min="16132" max="16132" width="8.7109375" style="1" customWidth="1"/>
    <col min="16133" max="16133" width="9.140625" style="1" customWidth="1"/>
    <col min="16134" max="16384" width="9.140625" style="1"/>
  </cols>
  <sheetData>
    <row r="1" spans="1:5" ht="15.75" x14ac:dyDescent="0.25">
      <c r="A1" s="961" t="s">
        <v>597</v>
      </c>
      <c r="B1" s="961"/>
      <c r="C1" s="961"/>
      <c r="D1" s="961"/>
      <c r="E1" s="961"/>
    </row>
    <row r="2" spans="1:5" ht="18" customHeight="1" x14ac:dyDescent="0.25">
      <c r="A2" s="431" t="s">
        <v>190</v>
      </c>
      <c r="B2" s="431"/>
      <c r="C2" s="431"/>
      <c r="D2" s="431"/>
      <c r="E2" s="431"/>
    </row>
    <row r="3" spans="1:5" ht="18" customHeight="1" x14ac:dyDescent="0.25">
      <c r="A3" s="455" t="s">
        <v>189</v>
      </c>
      <c r="B3" s="455"/>
      <c r="C3" s="455"/>
      <c r="D3" s="455"/>
      <c r="E3" s="455"/>
    </row>
    <row r="4" spans="1:5" ht="15.75" thickBot="1" x14ac:dyDescent="0.3"/>
    <row r="5" spans="1:5" ht="15.75" thickBot="1" x14ac:dyDescent="0.3">
      <c r="A5" s="3" t="s">
        <v>2</v>
      </c>
      <c r="B5" s="653" t="s">
        <v>288</v>
      </c>
      <c r="C5" s="653"/>
      <c r="D5" s="653"/>
      <c r="E5" s="653"/>
    </row>
    <row r="6" spans="1:5" ht="15.75" thickBot="1" x14ac:dyDescent="0.3">
      <c r="A6" s="3" t="s">
        <v>4</v>
      </c>
      <c r="B6" s="459" t="s">
        <v>289</v>
      </c>
      <c r="C6" s="460"/>
      <c r="D6" s="460"/>
      <c r="E6" s="461"/>
    </row>
    <row r="7" spans="1:5" ht="15.75" thickBot="1" x14ac:dyDescent="0.3">
      <c r="A7" s="3" t="s">
        <v>6</v>
      </c>
      <c r="B7" s="462" t="s">
        <v>7</v>
      </c>
      <c r="C7" s="463"/>
      <c r="D7" s="463"/>
      <c r="E7" s="464"/>
    </row>
    <row r="8" spans="1:5" ht="15.75" thickBot="1" x14ac:dyDescent="0.3">
      <c r="A8" s="465" t="s">
        <v>8</v>
      </c>
      <c r="B8" s="466"/>
      <c r="C8" s="466"/>
      <c r="D8" s="466"/>
      <c r="E8" s="467"/>
    </row>
    <row r="9" spans="1:5" ht="15.75" customHeight="1" x14ac:dyDescent="0.25">
      <c r="A9" s="642" t="s">
        <v>290</v>
      </c>
      <c r="B9" s="643"/>
      <c r="C9" s="643"/>
      <c r="D9" s="643"/>
      <c r="E9" s="644"/>
    </row>
    <row r="10" spans="1:5" ht="36.75" customHeight="1" x14ac:dyDescent="0.25">
      <c r="A10" s="645"/>
      <c r="B10" s="646"/>
      <c r="C10" s="646"/>
      <c r="D10" s="646"/>
      <c r="E10" s="647"/>
    </row>
    <row r="11" spans="1:5" ht="15.75" thickBot="1" x14ac:dyDescent="0.3">
      <c r="A11" s="648"/>
      <c r="B11" s="649"/>
      <c r="C11" s="649"/>
      <c r="D11" s="649"/>
      <c r="E11" s="650"/>
    </row>
    <row r="12" spans="1:5" ht="66.75" customHeight="1" thickBot="1" x14ac:dyDescent="0.3">
      <c r="A12" s="4" t="s">
        <v>10</v>
      </c>
      <c r="B12" s="462" t="s">
        <v>291</v>
      </c>
      <c r="C12" s="463"/>
      <c r="D12" s="463"/>
      <c r="E12" s="464"/>
    </row>
    <row r="13" spans="1:5" ht="23.25" customHeight="1" x14ac:dyDescent="0.25">
      <c r="A13" s="444" t="s">
        <v>12</v>
      </c>
      <c r="B13" s="183">
        <v>2019</v>
      </c>
      <c r="C13" s="183">
        <v>2020</v>
      </c>
      <c r="D13" s="183">
        <v>2021</v>
      </c>
      <c r="E13" s="183">
        <v>2022</v>
      </c>
    </row>
    <row r="14" spans="1:5" ht="15.75" thickBot="1" x14ac:dyDescent="0.3">
      <c r="A14" s="445"/>
      <c r="B14" s="6" t="s">
        <v>13</v>
      </c>
      <c r="C14" s="6" t="s">
        <v>14</v>
      </c>
      <c r="D14" s="6" t="s">
        <v>14</v>
      </c>
      <c r="E14" s="6" t="s">
        <v>14</v>
      </c>
    </row>
    <row r="15" spans="1:5" ht="23.25" thickBot="1" x14ac:dyDescent="0.3">
      <c r="A15" s="13" t="s">
        <v>292</v>
      </c>
      <c r="B15" s="31">
        <v>37320</v>
      </c>
      <c r="C15" s="31">
        <v>40000</v>
      </c>
      <c r="D15" s="31">
        <v>44000</v>
      </c>
      <c r="E15" s="31">
        <v>48000</v>
      </c>
    </row>
    <row r="16" spans="1:5" ht="42" customHeight="1" thickBot="1" x14ac:dyDescent="0.3">
      <c r="A16" s="12" t="s">
        <v>21</v>
      </c>
      <c r="B16" s="463" t="s">
        <v>293</v>
      </c>
      <c r="C16" s="651"/>
      <c r="D16" s="651"/>
      <c r="E16" s="652"/>
    </row>
    <row r="17" spans="1:6" ht="23.25" customHeight="1" thickBot="1" x14ac:dyDescent="0.3">
      <c r="A17" s="449" t="s">
        <v>23</v>
      </c>
      <c r="B17" s="450"/>
      <c r="C17" s="450"/>
      <c r="D17" s="450"/>
      <c r="E17" s="451"/>
    </row>
    <row r="18" spans="1:6" ht="23.25" thickBot="1" x14ac:dyDescent="0.3">
      <c r="A18" s="13" t="s">
        <v>294</v>
      </c>
      <c r="B18" s="31">
        <f>B19+B20+B21</f>
        <v>12300</v>
      </c>
      <c r="C18" s="31">
        <f>C19+C20+C21</f>
        <v>12705</v>
      </c>
      <c r="D18" s="31">
        <f>D19+D20+D21</f>
        <v>13141.75</v>
      </c>
      <c r="E18" s="31">
        <f>E19+E20+E21</f>
        <v>13621.3375</v>
      </c>
    </row>
    <row r="19" spans="1:6" ht="23.25" thickBot="1" x14ac:dyDescent="0.3">
      <c r="A19" s="13" t="s">
        <v>295</v>
      </c>
      <c r="B19" s="31">
        <v>3300</v>
      </c>
      <c r="C19" s="31">
        <v>3300</v>
      </c>
      <c r="D19" s="31">
        <v>3300</v>
      </c>
      <c r="E19" s="31">
        <v>3300</v>
      </c>
    </row>
    <row r="20" spans="1:6" ht="23.25" thickBot="1" x14ac:dyDescent="0.3">
      <c r="A20" s="7" t="s">
        <v>296</v>
      </c>
      <c r="B20" s="31">
        <v>8700</v>
      </c>
      <c r="C20" s="31">
        <f>B20*1.05</f>
        <v>9135</v>
      </c>
      <c r="D20" s="31">
        <f>C20*1.05</f>
        <v>9591.75</v>
      </c>
      <c r="E20" s="31">
        <f>D20*1.05</f>
        <v>10071.3375</v>
      </c>
    </row>
    <row r="21" spans="1:6" ht="23.25" thickBot="1" x14ac:dyDescent="0.3">
      <c r="A21" s="7" t="s">
        <v>297</v>
      </c>
      <c r="B21" s="31">
        <v>300</v>
      </c>
      <c r="C21" s="31">
        <v>270</v>
      </c>
      <c r="D21" s="31">
        <v>250</v>
      </c>
      <c r="E21" s="31">
        <v>250</v>
      </c>
    </row>
    <row r="22" spans="1:6" ht="15.75" thickBot="1" x14ac:dyDescent="0.3">
      <c r="A22" s="452" t="s">
        <v>26</v>
      </c>
      <c r="B22" s="453"/>
      <c r="C22" s="453"/>
      <c r="D22" s="453"/>
      <c r="E22" s="454"/>
    </row>
    <row r="23" spans="1:6" ht="15.75" thickBot="1" x14ac:dyDescent="0.3">
      <c r="A23" s="474" t="s">
        <v>27</v>
      </c>
      <c r="B23" s="475"/>
      <c r="C23" s="475"/>
      <c r="D23" s="475"/>
      <c r="E23" s="476"/>
    </row>
    <row r="24" spans="1:6" ht="15.75" thickBot="1" x14ac:dyDescent="0.3">
      <c r="A24" s="17" t="s">
        <v>28</v>
      </c>
      <c r="B24" s="468" t="s">
        <v>298</v>
      </c>
      <c r="C24" s="469"/>
      <c r="D24" s="469"/>
      <c r="E24" s="470"/>
    </row>
    <row r="25" spans="1:6" ht="32.25" customHeight="1" thickBot="1" x14ac:dyDescent="0.3">
      <c r="A25" s="7" t="s">
        <v>30</v>
      </c>
      <c r="B25" s="449" t="s">
        <v>299</v>
      </c>
      <c r="C25" s="450"/>
      <c r="D25" s="450"/>
      <c r="E25" s="451"/>
    </row>
    <row r="26" spans="1:6" ht="15.75" thickBot="1" x14ac:dyDescent="0.3">
      <c r="A26" s="7" t="s">
        <v>32</v>
      </c>
      <c r="B26" s="468" t="s">
        <v>300</v>
      </c>
      <c r="C26" s="469"/>
      <c r="D26" s="469"/>
      <c r="E26" s="470"/>
    </row>
    <row r="27" spans="1:6" ht="12.75" customHeight="1" x14ac:dyDescent="0.25">
      <c r="A27" s="444"/>
      <c r="B27" s="5">
        <v>2019</v>
      </c>
      <c r="C27" s="5">
        <v>2020</v>
      </c>
      <c r="D27" s="5">
        <v>2021</v>
      </c>
      <c r="E27" s="5">
        <v>2022</v>
      </c>
    </row>
    <row r="28" spans="1:6" ht="12.75" customHeight="1" thickBot="1" x14ac:dyDescent="0.3">
      <c r="A28" s="445"/>
      <c r="B28" s="18" t="s">
        <v>13</v>
      </c>
      <c r="C28" s="18" t="s">
        <v>14</v>
      </c>
      <c r="D28" s="18" t="s">
        <v>14</v>
      </c>
      <c r="E28" s="18" t="s">
        <v>14</v>
      </c>
    </row>
    <row r="29" spans="1:6" ht="15.75" thickBot="1" x14ac:dyDescent="0.3">
      <c r="A29" s="7" t="s">
        <v>34</v>
      </c>
      <c r="B29" s="29">
        <f>B18</f>
        <v>12300</v>
      </c>
      <c r="C29" s="29">
        <f>C18</f>
        <v>12705</v>
      </c>
      <c r="D29" s="29">
        <f>D18</f>
        <v>13141.75</v>
      </c>
      <c r="E29" s="29">
        <f>E18</f>
        <v>13621.3375</v>
      </c>
    </row>
    <row r="30" spans="1:6" ht="15.75" thickBot="1" x14ac:dyDescent="0.3">
      <c r="A30" s="7" t="s">
        <v>35</v>
      </c>
      <c r="B30" s="29">
        <f>B38+B41+B44</f>
        <v>110600</v>
      </c>
      <c r="C30" s="29">
        <f>C38+C41+C44</f>
        <v>110600</v>
      </c>
      <c r="D30" s="29">
        <f>D38+D41+D44</f>
        <v>111600</v>
      </c>
      <c r="E30" s="29">
        <f>E38+E41+E44</f>
        <v>111600</v>
      </c>
    </row>
    <row r="31" spans="1:6" ht="15.75" thickBot="1" x14ac:dyDescent="0.3">
      <c r="A31" s="7" t="s">
        <v>36</v>
      </c>
      <c r="B31" s="184">
        <f>B30/B29</f>
        <v>8.9918699186991873</v>
      </c>
      <c r="C31" s="184">
        <f>C30/C29</f>
        <v>8.7052341597796143</v>
      </c>
      <c r="D31" s="184">
        <f>D30/D29</f>
        <v>8.4920197081819389</v>
      </c>
      <c r="E31" s="184">
        <f>E30/E29</f>
        <v>8.1930280341412871</v>
      </c>
    </row>
    <row r="32" spans="1:6" ht="15.75" thickBot="1" x14ac:dyDescent="0.3">
      <c r="A32" s="7" t="s">
        <v>37</v>
      </c>
      <c r="B32" s="20"/>
      <c r="C32" s="21">
        <f>C29/B29-1</f>
        <v>3.2926829268292712E-2</v>
      </c>
      <c r="D32" s="21">
        <f t="shared" ref="D32:E34" si="0">D29/C29-1</f>
        <v>3.4376229830775262E-2</v>
      </c>
      <c r="E32" s="21">
        <f t="shared" si="0"/>
        <v>3.6493427435463355E-2</v>
      </c>
      <c r="F32" s="66"/>
    </row>
    <row r="33" spans="1:5" ht="15.75" thickBot="1" x14ac:dyDescent="0.3">
      <c r="A33" s="7" t="s">
        <v>39</v>
      </c>
      <c r="B33" s="20" t="s">
        <v>38</v>
      </c>
      <c r="C33" s="21">
        <f>C30/B30-1</f>
        <v>0</v>
      </c>
      <c r="D33" s="21">
        <f t="shared" si="0"/>
        <v>9.0415913200723175E-3</v>
      </c>
      <c r="E33" s="21">
        <f t="shared" si="0"/>
        <v>0</v>
      </c>
    </row>
    <row r="34" spans="1:5" ht="15.75" thickBot="1" x14ac:dyDescent="0.3">
      <c r="A34" s="7" t="s">
        <v>40</v>
      </c>
      <c r="B34" s="20" t="s">
        <v>38</v>
      </c>
      <c r="C34" s="21">
        <f>C31/B31-1</f>
        <v>-3.1877213695395534E-2</v>
      </c>
      <c r="D34" s="21">
        <f t="shared" si="0"/>
        <v>-2.449267276264433E-2</v>
      </c>
      <c r="E34" s="21">
        <f t="shared" si="0"/>
        <v>-3.5208546884621272E-2</v>
      </c>
    </row>
    <row r="35" spans="1:5" ht="15.75" thickBot="1" x14ac:dyDescent="0.3">
      <c r="A35" s="471" t="s">
        <v>41</v>
      </c>
      <c r="B35" s="472"/>
      <c r="C35" s="472"/>
      <c r="D35" s="472"/>
      <c r="E35" s="473"/>
    </row>
    <row r="36" spans="1:5" ht="12.75" customHeight="1" x14ac:dyDescent="0.25">
      <c r="A36" s="444"/>
      <c r="B36" s="5">
        <v>2019</v>
      </c>
      <c r="C36" s="5">
        <v>2020</v>
      </c>
      <c r="D36" s="5">
        <v>2021</v>
      </c>
      <c r="E36" s="5">
        <v>2022</v>
      </c>
    </row>
    <row r="37" spans="1:5" ht="13.5" customHeight="1" thickBot="1" x14ac:dyDescent="0.3">
      <c r="A37" s="445"/>
      <c r="B37" s="18" t="s">
        <v>13</v>
      </c>
      <c r="C37" s="18" t="s">
        <v>14</v>
      </c>
      <c r="D37" s="18" t="s">
        <v>14</v>
      </c>
      <c r="E37" s="18" t="s">
        <v>14</v>
      </c>
    </row>
    <row r="38" spans="1:5" ht="20.25" customHeight="1" thickBot="1" x14ac:dyDescent="0.3">
      <c r="A38" s="24" t="s">
        <v>42</v>
      </c>
      <c r="B38" s="31">
        <v>74300</v>
      </c>
      <c r="C38" s="31">
        <v>74300</v>
      </c>
      <c r="D38" s="31">
        <v>74300</v>
      </c>
      <c r="E38" s="31">
        <v>74300</v>
      </c>
    </row>
    <row r="39" spans="1:5" ht="24.75" thickBot="1" x14ac:dyDescent="0.3">
      <c r="A39" s="27" t="s">
        <v>301</v>
      </c>
      <c r="B39" s="29"/>
      <c r="C39" s="186"/>
      <c r="D39" s="186"/>
      <c r="E39" s="186"/>
    </row>
    <row r="40" spans="1:5" ht="24.75" thickBot="1" x14ac:dyDescent="0.3">
      <c r="A40" s="27" t="s">
        <v>302</v>
      </c>
      <c r="B40" s="29"/>
      <c r="C40" s="39"/>
      <c r="D40" s="39"/>
      <c r="E40" s="39"/>
    </row>
    <row r="41" spans="1:5" ht="24.75" thickBot="1" x14ac:dyDescent="0.3">
      <c r="A41" s="24" t="s">
        <v>45</v>
      </c>
      <c r="B41" s="31">
        <v>16300</v>
      </c>
      <c r="C41" s="31">
        <v>16300</v>
      </c>
      <c r="D41" s="31">
        <v>16300</v>
      </c>
      <c r="E41" s="31">
        <v>16300</v>
      </c>
    </row>
    <row r="42" spans="1:5" ht="36.75" thickBot="1" x14ac:dyDescent="0.3">
      <c r="A42" s="27" t="s">
        <v>303</v>
      </c>
      <c r="B42" s="29"/>
      <c r="C42" s="31"/>
      <c r="D42" s="31"/>
      <c r="E42" s="31"/>
    </row>
    <row r="43" spans="1:5" ht="36.75" thickBot="1" x14ac:dyDescent="0.3">
      <c r="A43" s="27" t="s">
        <v>304</v>
      </c>
      <c r="B43" s="29"/>
      <c r="C43" s="31"/>
      <c r="D43" s="31"/>
      <c r="E43" s="31"/>
    </row>
    <row r="44" spans="1:5" ht="15.75" thickBot="1" x14ac:dyDescent="0.3">
      <c r="A44" s="24" t="s">
        <v>46</v>
      </c>
      <c r="B44" s="29">
        <v>20000</v>
      </c>
      <c r="C44" s="31">
        <v>20000</v>
      </c>
      <c r="D44" s="31">
        <v>21000</v>
      </c>
      <c r="E44" s="31">
        <v>21000</v>
      </c>
    </row>
    <row r="45" spans="1:5" ht="36.75" thickBot="1" x14ac:dyDescent="0.3">
      <c r="A45" s="27" t="s">
        <v>305</v>
      </c>
      <c r="B45" s="29"/>
      <c r="C45" s="187"/>
      <c r="D45" s="187"/>
      <c r="E45" s="187"/>
    </row>
    <row r="46" spans="1:5" ht="36.75" thickBot="1" x14ac:dyDescent="0.3">
      <c r="A46" s="27" t="s">
        <v>306</v>
      </c>
      <c r="B46" s="29"/>
      <c r="C46" s="31"/>
      <c r="D46" s="31"/>
      <c r="E46" s="31"/>
    </row>
    <row r="47" spans="1:5" ht="15.75" thickBot="1" x14ac:dyDescent="0.3">
      <c r="A47" s="24" t="s">
        <v>47</v>
      </c>
      <c r="B47" s="29"/>
      <c r="C47" s="31"/>
      <c r="D47" s="31"/>
      <c r="E47" s="31"/>
    </row>
    <row r="48" spans="1:5" ht="24.75" thickBot="1" x14ac:dyDescent="0.3">
      <c r="A48" s="27" t="s">
        <v>307</v>
      </c>
      <c r="B48" s="29"/>
      <c r="C48" s="31"/>
      <c r="D48" s="31"/>
      <c r="E48" s="31"/>
    </row>
    <row r="49" spans="1:5" ht="24.75" thickBot="1" x14ac:dyDescent="0.3">
      <c r="A49" s="27" t="s">
        <v>308</v>
      </c>
      <c r="B49" s="29"/>
      <c r="C49" s="31"/>
      <c r="D49" s="31"/>
      <c r="E49" s="31"/>
    </row>
    <row r="50" spans="1:5" ht="15.75" thickBot="1" x14ac:dyDescent="0.3">
      <c r="A50" s="24" t="s">
        <v>48</v>
      </c>
      <c r="B50" s="29"/>
      <c r="C50" s="31"/>
      <c r="D50" s="31"/>
      <c r="E50" s="31"/>
    </row>
    <row r="51" spans="1:5" ht="36.75" thickBot="1" x14ac:dyDescent="0.3">
      <c r="A51" s="27" t="s">
        <v>309</v>
      </c>
      <c r="B51" s="29"/>
      <c r="C51" s="31"/>
      <c r="D51" s="31"/>
      <c r="E51" s="31"/>
    </row>
    <row r="52" spans="1:5" ht="36.75" thickBot="1" x14ac:dyDescent="0.3">
      <c r="A52" s="27" t="s">
        <v>310</v>
      </c>
      <c r="B52" s="29"/>
      <c r="C52" s="31"/>
      <c r="D52" s="31"/>
      <c r="E52" s="31"/>
    </row>
    <row r="53" spans="1:5" ht="15.75" thickBot="1" x14ac:dyDescent="0.3">
      <c r="A53" s="24" t="s">
        <v>49</v>
      </c>
      <c r="B53" s="29"/>
      <c r="C53" s="31"/>
      <c r="D53" s="31"/>
      <c r="E53" s="31"/>
    </row>
    <row r="54" spans="1:5" ht="36.75" thickBot="1" x14ac:dyDescent="0.3">
      <c r="A54" s="27" t="s">
        <v>311</v>
      </c>
      <c r="B54" s="29"/>
      <c r="C54" s="31"/>
      <c r="D54" s="31"/>
      <c r="E54" s="31"/>
    </row>
    <row r="55" spans="1:5" ht="36.75" thickBot="1" x14ac:dyDescent="0.3">
      <c r="A55" s="27" t="s">
        <v>312</v>
      </c>
      <c r="B55" s="29"/>
      <c r="C55" s="31"/>
      <c r="D55" s="31"/>
      <c r="E55" s="31"/>
    </row>
    <row r="56" spans="1:5" ht="24.75" thickBot="1" x14ac:dyDescent="0.3">
      <c r="A56" s="24" t="s">
        <v>50</v>
      </c>
      <c r="B56" s="29"/>
      <c r="C56" s="31"/>
      <c r="D56" s="31"/>
      <c r="E56" s="31"/>
    </row>
    <row r="57" spans="1:5" ht="36.75" thickBot="1" x14ac:dyDescent="0.3">
      <c r="A57" s="27" t="s">
        <v>313</v>
      </c>
      <c r="B57" s="29"/>
      <c r="C57" s="31"/>
      <c r="D57" s="31"/>
      <c r="E57" s="31"/>
    </row>
    <row r="58" spans="1:5" ht="36.75" thickBot="1" x14ac:dyDescent="0.3">
      <c r="A58" s="27" t="s">
        <v>314</v>
      </c>
      <c r="B58" s="29"/>
      <c r="C58" s="31"/>
      <c r="D58" s="31"/>
      <c r="E58" s="31"/>
    </row>
    <row r="59" spans="1:5" ht="15.75" thickBot="1" x14ac:dyDescent="0.3">
      <c r="A59" s="36" t="s">
        <v>51</v>
      </c>
      <c r="B59" s="29">
        <f>B56+B53+B50+B47+B44+B41+B38</f>
        <v>110600</v>
      </c>
      <c r="C59" s="29">
        <f>C56+C53+C50+C47+C44+C41+C38</f>
        <v>110600</v>
      </c>
      <c r="D59" s="29">
        <f>D56+D53+D50+D47+D44+D41+D38</f>
        <v>111600</v>
      </c>
      <c r="E59" s="29">
        <f>E56+E53+E50+E47+E44+E41+E38</f>
        <v>111600</v>
      </c>
    </row>
    <row r="60" spans="1:5" x14ac:dyDescent="0.25">
      <c r="A60" s="654" t="s">
        <v>315</v>
      </c>
      <c r="B60" s="657"/>
      <c r="C60" s="658"/>
      <c r="D60" s="658"/>
      <c r="E60" s="659"/>
    </row>
    <row r="61" spans="1:5" x14ac:dyDescent="0.25">
      <c r="A61" s="655"/>
      <c r="B61" s="660"/>
      <c r="C61" s="661"/>
      <c r="D61" s="661"/>
      <c r="E61" s="662"/>
    </row>
    <row r="62" spans="1:5" ht="15.75" thickBot="1" x14ac:dyDescent="0.3">
      <c r="A62" s="656"/>
      <c r="B62" s="496"/>
      <c r="C62" s="497"/>
      <c r="D62" s="497"/>
      <c r="E62" s="498"/>
    </row>
    <row r="63" spans="1:5" ht="15.75" thickBot="1" x14ac:dyDescent="0.3">
      <c r="A63" s="42" t="s">
        <v>52</v>
      </c>
      <c r="B63" s="38">
        <f>IF(B59-B30=0,0,"Error")</f>
        <v>0</v>
      </c>
      <c r="C63" s="38">
        <f>IF(C59-C30=0,0,"Error")</f>
        <v>0</v>
      </c>
      <c r="D63" s="38">
        <f>IF(D59-D30=0,0,"Error")</f>
        <v>0</v>
      </c>
      <c r="E63" s="38">
        <f>IF(E59-E30=0,0,"Error")</f>
        <v>0</v>
      </c>
    </row>
    <row r="64" spans="1:5" ht="21" customHeight="1" thickBot="1" x14ac:dyDescent="0.3">
      <c r="A64" s="188" t="s">
        <v>80</v>
      </c>
      <c r="B64" s="663" t="s">
        <v>316</v>
      </c>
      <c r="C64" s="664"/>
      <c r="D64" s="664"/>
      <c r="E64" s="665"/>
    </row>
    <row r="65" spans="1:5" ht="15.75" customHeight="1" thickBot="1" x14ac:dyDescent="0.3">
      <c r="A65" s="7" t="s">
        <v>30</v>
      </c>
      <c r="B65" s="468" t="s">
        <v>317</v>
      </c>
      <c r="C65" s="469"/>
      <c r="D65" s="469"/>
      <c r="E65" s="470"/>
    </row>
    <row r="66" spans="1:5" ht="15.75" thickBot="1" x14ac:dyDescent="0.3">
      <c r="A66" s="7" t="s">
        <v>32</v>
      </c>
      <c r="B66" s="468" t="s">
        <v>318</v>
      </c>
      <c r="C66" s="469"/>
      <c r="D66" s="469"/>
      <c r="E66" s="470"/>
    </row>
    <row r="67" spans="1:5" ht="15.75" thickBot="1" x14ac:dyDescent="0.3">
      <c r="A67" s="7" t="s">
        <v>34</v>
      </c>
      <c r="B67" s="19">
        <v>53</v>
      </c>
      <c r="C67" s="19">
        <v>53</v>
      </c>
      <c r="D67" s="19">
        <v>53</v>
      </c>
      <c r="E67" s="19">
        <v>53</v>
      </c>
    </row>
    <row r="68" spans="1:5" ht="12.75" customHeight="1" x14ac:dyDescent="0.25">
      <c r="A68" s="444"/>
      <c r="B68" s="5">
        <v>2019</v>
      </c>
      <c r="C68" s="5">
        <v>2020</v>
      </c>
      <c r="D68" s="5">
        <v>2021</v>
      </c>
      <c r="E68" s="5">
        <v>2022</v>
      </c>
    </row>
    <row r="69" spans="1:5" ht="9" customHeight="1" thickBot="1" x14ac:dyDescent="0.3">
      <c r="A69" s="445"/>
      <c r="B69" s="18" t="s">
        <v>13</v>
      </c>
      <c r="C69" s="18" t="s">
        <v>14</v>
      </c>
      <c r="D69" s="18" t="s">
        <v>14</v>
      </c>
      <c r="E69" s="18" t="s">
        <v>14</v>
      </c>
    </row>
    <row r="70" spans="1:5" ht="15.75" thickBot="1" x14ac:dyDescent="0.3">
      <c r="A70" s="7" t="s">
        <v>35</v>
      </c>
      <c r="B70" s="19">
        <f>B78+B81+B84</f>
        <v>49000</v>
      </c>
      <c r="C70" s="19">
        <f>C78+C81+C84</f>
        <v>49000</v>
      </c>
      <c r="D70" s="19">
        <f>D78+D81+D84</f>
        <v>48900</v>
      </c>
      <c r="E70" s="19">
        <f>E78+E81+E84</f>
        <v>48900</v>
      </c>
    </row>
    <row r="71" spans="1:5" ht="15.75" thickBot="1" x14ac:dyDescent="0.3">
      <c r="A71" s="7" t="s">
        <v>36</v>
      </c>
      <c r="B71" s="19">
        <f>B70/B67</f>
        <v>924.52830188679241</v>
      </c>
      <c r="C71" s="19">
        <f>C70/C67</f>
        <v>924.52830188679241</v>
      </c>
      <c r="D71" s="19">
        <f>D70/D67</f>
        <v>922.64150943396226</v>
      </c>
      <c r="E71" s="19">
        <f>E70/E67</f>
        <v>922.64150943396226</v>
      </c>
    </row>
    <row r="72" spans="1:5" ht="15.75" thickBot="1" x14ac:dyDescent="0.3">
      <c r="A72" s="7" t="s">
        <v>37</v>
      </c>
      <c r="B72" s="20"/>
      <c r="C72" s="21">
        <f>C67/B67-1</f>
        <v>0</v>
      </c>
      <c r="D72" s="21">
        <f>D67/C67-1</f>
        <v>0</v>
      </c>
      <c r="E72" s="21">
        <f>E67/D67-1</f>
        <v>0</v>
      </c>
    </row>
    <row r="73" spans="1:5" ht="15.75" thickBot="1" x14ac:dyDescent="0.3">
      <c r="A73" s="7" t="s">
        <v>39</v>
      </c>
      <c r="B73" s="20"/>
      <c r="C73" s="21">
        <f t="shared" ref="C73:E74" si="1">C70/B70-1</f>
        <v>0</v>
      </c>
      <c r="D73" s="21">
        <f t="shared" si="1"/>
        <v>-2.0408163265306367E-3</v>
      </c>
      <c r="E73" s="21">
        <f t="shared" si="1"/>
        <v>0</v>
      </c>
    </row>
    <row r="74" spans="1:5" ht="15.75" thickBot="1" x14ac:dyDescent="0.3">
      <c r="A74" s="7" t="s">
        <v>40</v>
      </c>
      <c r="B74" s="20"/>
      <c r="C74" s="21">
        <f t="shared" si="1"/>
        <v>0</v>
      </c>
      <c r="D74" s="21">
        <f t="shared" si="1"/>
        <v>-2.0408163265305257E-3</v>
      </c>
      <c r="E74" s="21">
        <f t="shared" si="1"/>
        <v>0</v>
      </c>
    </row>
    <row r="75" spans="1:5" ht="24.75" customHeight="1" thickBot="1" x14ac:dyDescent="0.3">
      <c r="A75" s="471" t="s">
        <v>319</v>
      </c>
      <c r="B75" s="472"/>
      <c r="C75" s="472"/>
      <c r="D75" s="472"/>
      <c r="E75" s="473"/>
    </row>
    <row r="76" spans="1:5" ht="12.75" customHeight="1" x14ac:dyDescent="0.25">
      <c r="A76" s="444"/>
      <c r="B76" s="5">
        <v>2019</v>
      </c>
      <c r="C76" s="5">
        <v>2020</v>
      </c>
      <c r="D76" s="5">
        <v>2021</v>
      </c>
      <c r="E76" s="5">
        <v>2022</v>
      </c>
    </row>
    <row r="77" spans="1:5" ht="9" customHeight="1" thickBot="1" x14ac:dyDescent="0.3">
      <c r="A77" s="445"/>
      <c r="B77" s="18" t="s">
        <v>13</v>
      </c>
      <c r="C77" s="18" t="s">
        <v>14</v>
      </c>
      <c r="D77" s="18" t="s">
        <v>14</v>
      </c>
      <c r="E77" s="18" t="s">
        <v>14</v>
      </c>
    </row>
    <row r="78" spans="1:5" ht="24.75" customHeight="1" thickBot="1" x14ac:dyDescent="0.3">
      <c r="A78" s="24" t="s">
        <v>42</v>
      </c>
      <c r="B78" s="31">
        <v>32700</v>
      </c>
      <c r="C78" s="31">
        <v>32700</v>
      </c>
      <c r="D78" s="31">
        <v>32700</v>
      </c>
      <c r="E78" s="31">
        <v>32700</v>
      </c>
    </row>
    <row r="79" spans="1:5" ht="38.25" customHeight="1" thickBot="1" x14ac:dyDescent="0.3">
      <c r="A79" s="27" t="s">
        <v>301</v>
      </c>
      <c r="B79" s="29"/>
      <c r="C79" s="39"/>
      <c r="D79" s="39"/>
      <c r="E79" s="39"/>
    </row>
    <row r="80" spans="1:5" ht="24.75" customHeight="1" thickBot="1" x14ac:dyDescent="0.3">
      <c r="A80" s="27" t="s">
        <v>320</v>
      </c>
      <c r="B80" s="29"/>
      <c r="C80" s="39"/>
      <c r="D80" s="39"/>
      <c r="E80" s="39"/>
    </row>
    <row r="81" spans="1:5" ht="24.75" customHeight="1" thickBot="1" x14ac:dyDescent="0.3">
      <c r="A81" s="24" t="s">
        <v>45</v>
      </c>
      <c r="B81" s="31">
        <v>7200</v>
      </c>
      <c r="C81" s="31">
        <v>7200</v>
      </c>
      <c r="D81" s="31">
        <v>7200</v>
      </c>
      <c r="E81" s="31">
        <v>7200</v>
      </c>
    </row>
    <row r="82" spans="1:5" ht="39" customHeight="1" thickBot="1" x14ac:dyDescent="0.3">
      <c r="A82" s="27" t="s">
        <v>303</v>
      </c>
      <c r="B82" s="29"/>
      <c r="C82" s="31"/>
      <c r="D82" s="31"/>
      <c r="E82" s="31"/>
    </row>
    <row r="83" spans="1:5" ht="35.25" customHeight="1" thickBot="1" x14ac:dyDescent="0.3">
      <c r="A83" s="27" t="s">
        <v>321</v>
      </c>
      <c r="B83" s="29"/>
      <c r="C83" s="31"/>
      <c r="D83" s="31"/>
      <c r="E83" s="31"/>
    </row>
    <row r="84" spans="1:5" ht="24.75" customHeight="1" thickBot="1" x14ac:dyDescent="0.3">
      <c r="A84" s="24" t="s">
        <v>46</v>
      </c>
      <c r="B84" s="29">
        <v>9100</v>
      </c>
      <c r="C84" s="31">
        <v>9100</v>
      </c>
      <c r="D84" s="31">
        <v>9000</v>
      </c>
      <c r="E84" s="31">
        <v>9000</v>
      </c>
    </row>
    <row r="85" spans="1:5" ht="36.75" thickBot="1" x14ac:dyDescent="0.3">
      <c r="A85" s="27" t="s">
        <v>305</v>
      </c>
      <c r="B85" s="29"/>
      <c r="C85" s="187"/>
      <c r="D85" s="187"/>
      <c r="E85" s="187"/>
    </row>
    <row r="86" spans="1:5" ht="36.75" thickBot="1" x14ac:dyDescent="0.3">
      <c r="A86" s="27" t="s">
        <v>322</v>
      </c>
      <c r="B86" s="29"/>
      <c r="C86" s="31"/>
      <c r="D86" s="31"/>
      <c r="E86" s="31"/>
    </row>
    <row r="87" spans="1:5" ht="15.75" thickBot="1" x14ac:dyDescent="0.3">
      <c r="A87" s="24" t="s">
        <v>47</v>
      </c>
      <c r="B87" s="29"/>
      <c r="C87" s="31"/>
      <c r="D87" s="31"/>
      <c r="E87" s="31"/>
    </row>
    <row r="88" spans="1:5" ht="24.75" thickBot="1" x14ac:dyDescent="0.3">
      <c r="A88" s="27" t="s">
        <v>307</v>
      </c>
      <c r="B88" s="29"/>
      <c r="C88" s="31"/>
      <c r="D88" s="31"/>
      <c r="E88" s="31"/>
    </row>
    <row r="89" spans="1:5" ht="24.75" thickBot="1" x14ac:dyDescent="0.3">
      <c r="A89" s="27" t="s">
        <v>323</v>
      </c>
      <c r="B89" s="29"/>
      <c r="C89" s="31"/>
      <c r="D89" s="31"/>
      <c r="E89" s="31"/>
    </row>
    <row r="90" spans="1:5" ht="15.75" thickBot="1" x14ac:dyDescent="0.3">
      <c r="A90" s="24" t="s">
        <v>48</v>
      </c>
      <c r="B90" s="29"/>
      <c r="C90" s="31"/>
      <c r="D90" s="31"/>
      <c r="E90" s="31"/>
    </row>
    <row r="91" spans="1:5" ht="30.75" customHeight="1" thickBot="1" x14ac:dyDescent="0.3">
      <c r="A91" s="27" t="s">
        <v>309</v>
      </c>
      <c r="B91" s="29"/>
      <c r="C91" s="31"/>
      <c r="D91" s="31"/>
      <c r="E91" s="31"/>
    </row>
    <row r="92" spans="1:5" ht="26.25" customHeight="1" thickBot="1" x14ac:dyDescent="0.3">
      <c r="A92" s="27" t="s">
        <v>324</v>
      </c>
      <c r="B92" s="29"/>
      <c r="C92" s="31"/>
      <c r="D92" s="31"/>
      <c r="E92" s="31"/>
    </row>
    <row r="93" spans="1:5" ht="15.75" thickBot="1" x14ac:dyDescent="0.3">
      <c r="A93" s="24" t="s">
        <v>49</v>
      </c>
      <c r="B93" s="29"/>
      <c r="C93" s="31"/>
      <c r="D93" s="31"/>
      <c r="E93" s="31"/>
    </row>
    <row r="94" spans="1:5" ht="36.75" thickBot="1" x14ac:dyDescent="0.3">
      <c r="A94" s="27" t="s">
        <v>311</v>
      </c>
      <c r="B94" s="29"/>
      <c r="C94" s="187"/>
      <c r="D94" s="187"/>
      <c r="E94" s="187"/>
    </row>
    <row r="95" spans="1:5" ht="24.75" thickBot="1" x14ac:dyDescent="0.3">
      <c r="A95" s="27" t="s">
        <v>325</v>
      </c>
      <c r="B95" s="29"/>
      <c r="C95" s="31"/>
      <c r="D95" s="31"/>
      <c r="E95" s="31"/>
    </row>
    <row r="96" spans="1:5" ht="24.75" thickBot="1" x14ac:dyDescent="0.3">
      <c r="A96" s="24" t="s">
        <v>50</v>
      </c>
      <c r="B96" s="29"/>
      <c r="C96" s="31"/>
      <c r="D96" s="31"/>
      <c r="E96" s="31"/>
    </row>
    <row r="97" spans="1:5" ht="36.75" thickBot="1" x14ac:dyDescent="0.3">
      <c r="A97" s="27" t="s">
        <v>313</v>
      </c>
      <c r="B97" s="29"/>
      <c r="C97" s="31"/>
      <c r="D97" s="31"/>
      <c r="E97" s="31"/>
    </row>
    <row r="98" spans="1:5" ht="36.75" thickBot="1" x14ac:dyDescent="0.3">
      <c r="A98" s="27" t="s">
        <v>326</v>
      </c>
      <c r="B98" s="29"/>
      <c r="C98" s="31"/>
      <c r="D98" s="31"/>
      <c r="E98" s="31"/>
    </row>
    <row r="99" spans="1:5" ht="15.75" thickBot="1" x14ac:dyDescent="0.3">
      <c r="A99" s="189" t="s">
        <v>327</v>
      </c>
      <c r="B99" s="29">
        <f>B96+B93+B90+B87+B84+B81+B78</f>
        <v>49000</v>
      </c>
      <c r="C99" s="29">
        <f>C96+C93+C90+C87+C84+C81+C78</f>
        <v>49000</v>
      </c>
      <c r="D99" s="29">
        <f>D96+D93+D90+D87+D84+D81+D78</f>
        <v>48900</v>
      </c>
      <c r="E99" s="29">
        <f>E96+E93+E90+E87+E84+E81+E78</f>
        <v>48900</v>
      </c>
    </row>
    <row r="100" spans="1:5" x14ac:dyDescent="0.25">
      <c r="A100" s="654" t="s">
        <v>328</v>
      </c>
      <c r="B100" s="657"/>
      <c r="C100" s="658"/>
      <c r="D100" s="658"/>
      <c r="E100" s="659"/>
    </row>
    <row r="101" spans="1:5" x14ac:dyDescent="0.25">
      <c r="A101" s="655"/>
      <c r="B101" s="660"/>
      <c r="C101" s="661"/>
      <c r="D101" s="661"/>
      <c r="E101" s="662"/>
    </row>
    <row r="102" spans="1:5" ht="25.5" customHeight="1" thickBot="1" x14ac:dyDescent="0.3">
      <c r="A102" s="656"/>
      <c r="B102" s="496"/>
      <c r="C102" s="497"/>
      <c r="D102" s="497"/>
      <c r="E102" s="498"/>
    </row>
    <row r="103" spans="1:5" ht="17.25" customHeight="1" thickBot="1" x14ac:dyDescent="0.3">
      <c r="A103" s="42" t="s">
        <v>52</v>
      </c>
      <c r="B103" s="38">
        <f>IF(B99-B70=0,0,"Error")</f>
        <v>0</v>
      </c>
      <c r="C103" s="38">
        <f>IF(C99-C70=0,0,"Error")</f>
        <v>0</v>
      </c>
      <c r="D103" s="38">
        <f>IF(D99-D70=0,0,"Error")</f>
        <v>0</v>
      </c>
      <c r="E103" s="38">
        <f>IF(E99-E70=0,0,"Error")</f>
        <v>0</v>
      </c>
    </row>
    <row r="104" spans="1:5" ht="15.75" thickBot="1" x14ac:dyDescent="0.3">
      <c r="A104" s="474" t="s">
        <v>65</v>
      </c>
      <c r="B104" s="475"/>
      <c r="C104" s="475"/>
      <c r="D104" s="475"/>
      <c r="E104" s="476"/>
    </row>
    <row r="105" spans="1:5" ht="15.75" thickBot="1" x14ac:dyDescent="0.3">
      <c r="A105" s="474" t="s">
        <v>66</v>
      </c>
      <c r="B105" s="475"/>
      <c r="C105" s="475"/>
      <c r="D105" s="475"/>
      <c r="E105" s="476"/>
    </row>
    <row r="106" spans="1:5" ht="15.75" thickBot="1" x14ac:dyDescent="0.3">
      <c r="A106" s="7" t="s">
        <v>67</v>
      </c>
      <c r="B106" s="480"/>
      <c r="C106" s="481"/>
      <c r="D106" s="481"/>
      <c r="E106" s="482"/>
    </row>
    <row r="107" spans="1:5" ht="15.75" thickBot="1" x14ac:dyDescent="0.3">
      <c r="A107" s="17" t="s">
        <v>252</v>
      </c>
      <c r="B107" s="468" t="s">
        <v>329</v>
      </c>
      <c r="C107" s="469"/>
      <c r="D107" s="469"/>
      <c r="E107" s="470"/>
    </row>
    <row r="108" spans="1:5" ht="26.25" customHeight="1" thickBot="1" x14ac:dyDescent="0.3">
      <c r="A108" s="7" t="s">
        <v>30</v>
      </c>
      <c r="B108" s="449" t="s">
        <v>330</v>
      </c>
      <c r="C108" s="450"/>
      <c r="D108" s="450"/>
      <c r="E108" s="451"/>
    </row>
    <row r="109" spans="1:5" ht="15.75" thickBot="1" x14ac:dyDescent="0.3">
      <c r="A109" s="7" t="s">
        <v>32</v>
      </c>
      <c r="B109" s="468" t="s">
        <v>331</v>
      </c>
      <c r="C109" s="469"/>
      <c r="D109" s="469"/>
      <c r="E109" s="470"/>
    </row>
    <row r="110" spans="1:5" ht="12.75" customHeight="1" x14ac:dyDescent="0.25">
      <c r="A110" s="444"/>
      <c r="B110" s="5">
        <v>2019</v>
      </c>
      <c r="C110" s="5">
        <v>2020</v>
      </c>
      <c r="D110" s="5">
        <v>2021</v>
      </c>
      <c r="E110" s="5">
        <v>2022</v>
      </c>
    </row>
    <row r="111" spans="1:5" ht="14.25" customHeight="1" thickBot="1" x14ac:dyDescent="0.3">
      <c r="A111" s="445"/>
      <c r="B111" s="18" t="s">
        <v>13</v>
      </c>
      <c r="C111" s="18" t="s">
        <v>14</v>
      </c>
      <c r="D111" s="18" t="s">
        <v>14</v>
      </c>
      <c r="E111" s="18" t="s">
        <v>14</v>
      </c>
    </row>
    <row r="112" spans="1:5" ht="15.75" thickBot="1" x14ac:dyDescent="0.3">
      <c r="A112" s="7" t="s">
        <v>34</v>
      </c>
      <c r="B112" s="19">
        <v>122</v>
      </c>
      <c r="C112" s="19">
        <v>102</v>
      </c>
      <c r="D112" s="19">
        <v>55</v>
      </c>
      <c r="E112" s="19">
        <v>0</v>
      </c>
    </row>
    <row r="113" spans="1:6" ht="15.75" thickBot="1" x14ac:dyDescent="0.3">
      <c r="A113" s="7" t="s">
        <v>35</v>
      </c>
      <c r="B113" s="19">
        <v>10000</v>
      </c>
      <c r="C113" s="19">
        <v>9934.6</v>
      </c>
      <c r="D113" s="19">
        <v>2554</v>
      </c>
      <c r="E113" s="19">
        <v>0</v>
      </c>
    </row>
    <row r="114" spans="1:6" ht="15.75" thickBot="1" x14ac:dyDescent="0.3">
      <c r="A114" s="7" t="s">
        <v>36</v>
      </c>
      <c r="B114" s="19">
        <f>B113/B112</f>
        <v>81.967213114754102</v>
      </c>
      <c r="C114" s="19">
        <f>C113/C112</f>
        <v>97.398039215686282</v>
      </c>
      <c r="D114" s="19">
        <f>D113/D112</f>
        <v>46.436363636363637</v>
      </c>
      <c r="E114" s="19" t="e">
        <f>E113/E112</f>
        <v>#DIV/0!</v>
      </c>
    </row>
    <row r="115" spans="1:6" ht="15.75" thickBot="1" x14ac:dyDescent="0.3">
      <c r="A115" s="7" t="s">
        <v>37</v>
      </c>
      <c r="B115" s="20" t="s">
        <v>38</v>
      </c>
      <c r="C115" s="21">
        <f t="shared" ref="C115:E117" si="2">C112/B112-1</f>
        <v>-0.16393442622950816</v>
      </c>
      <c r="D115" s="21">
        <f t="shared" si="2"/>
        <v>-0.46078431372549022</v>
      </c>
      <c r="E115" s="21">
        <f t="shared" si="2"/>
        <v>-1</v>
      </c>
      <c r="F115" s="185"/>
    </row>
    <row r="116" spans="1:6" ht="15.75" thickBot="1" x14ac:dyDescent="0.3">
      <c r="A116" s="7" t="s">
        <v>39</v>
      </c>
      <c r="B116" s="20" t="s">
        <v>38</v>
      </c>
      <c r="C116" s="21">
        <f t="shared" si="2"/>
        <v>-6.5399999999999903E-3</v>
      </c>
      <c r="D116" s="21">
        <f t="shared" si="2"/>
        <v>-0.74291868822096507</v>
      </c>
      <c r="E116" s="21">
        <f t="shared" si="2"/>
        <v>-1</v>
      </c>
      <c r="F116" s="190"/>
    </row>
    <row r="117" spans="1:6" ht="15.75" thickBot="1" x14ac:dyDescent="0.3">
      <c r="A117" s="7" t="s">
        <v>40</v>
      </c>
      <c r="B117" s="20" t="s">
        <v>38</v>
      </c>
      <c r="C117" s="21">
        <f t="shared" si="2"/>
        <v>0.18825607843137249</v>
      </c>
      <c r="D117" s="21">
        <f t="shared" si="2"/>
        <v>-0.52323102179160808</v>
      </c>
      <c r="E117" s="21" t="e">
        <f t="shared" si="2"/>
        <v>#DIV/0!</v>
      </c>
      <c r="F117" s="190"/>
    </row>
    <row r="118" spans="1:6" ht="15.75" thickBot="1" x14ac:dyDescent="0.3">
      <c r="A118" s="471" t="s">
        <v>41</v>
      </c>
      <c r="B118" s="472"/>
      <c r="C118" s="472"/>
      <c r="D118" s="472"/>
      <c r="E118" s="473"/>
      <c r="F118" s="190"/>
    </row>
    <row r="119" spans="1:6" ht="12.75" customHeight="1" x14ac:dyDescent="0.25">
      <c r="A119" s="444"/>
      <c r="B119" s="5">
        <v>2019</v>
      </c>
      <c r="C119" s="5">
        <v>2020</v>
      </c>
      <c r="D119" s="5">
        <v>2021</v>
      </c>
      <c r="E119" s="5">
        <v>2022</v>
      </c>
      <c r="F119" s="190"/>
    </row>
    <row r="120" spans="1:6" ht="15" customHeight="1" thickBot="1" x14ac:dyDescent="0.3">
      <c r="A120" s="445"/>
      <c r="B120" s="18" t="s">
        <v>13</v>
      </c>
      <c r="C120" s="18" t="s">
        <v>14</v>
      </c>
      <c r="D120" s="18" t="s">
        <v>14</v>
      </c>
      <c r="E120" s="18" t="s">
        <v>14</v>
      </c>
      <c r="F120" s="190"/>
    </row>
    <row r="121" spans="1:6" ht="15.75" thickBot="1" x14ac:dyDescent="0.3">
      <c r="A121" s="24" t="s">
        <v>75</v>
      </c>
      <c r="B121" s="31"/>
      <c r="C121" s="31"/>
      <c r="D121" s="31"/>
      <c r="E121" s="31"/>
      <c r="F121" s="190"/>
    </row>
    <row r="122" spans="1:6" ht="15.75" thickBot="1" x14ac:dyDescent="0.3">
      <c r="A122" s="24" t="s">
        <v>79</v>
      </c>
      <c r="B122" s="19">
        <v>10000</v>
      </c>
      <c r="C122" s="43">
        <f>C113</f>
        <v>9934.6</v>
      </c>
      <c r="D122" s="19">
        <f>D113</f>
        <v>2554</v>
      </c>
      <c r="E122" s="19">
        <f>E113</f>
        <v>0</v>
      </c>
      <c r="F122" s="190"/>
    </row>
    <row r="123" spans="1:6" ht="15.75" thickBot="1" x14ac:dyDescent="0.3">
      <c r="A123" s="36" t="s">
        <v>51</v>
      </c>
      <c r="B123" s="29">
        <f>B122+B121</f>
        <v>10000</v>
      </c>
      <c r="C123" s="29">
        <f>C122+C121</f>
        <v>9934.6</v>
      </c>
      <c r="D123" s="29">
        <f>D122+D121</f>
        <v>2554</v>
      </c>
      <c r="E123" s="29">
        <f>E122+E121</f>
        <v>0</v>
      </c>
      <c r="F123" s="191"/>
    </row>
    <row r="124" spans="1:6" x14ac:dyDescent="0.25">
      <c r="A124" s="654" t="s">
        <v>165</v>
      </c>
      <c r="B124" s="657" t="s">
        <v>332</v>
      </c>
      <c r="C124" s="658"/>
      <c r="D124" s="658"/>
      <c r="E124" s="659"/>
    </row>
    <row r="125" spans="1:6" x14ac:dyDescent="0.25">
      <c r="A125" s="655"/>
      <c r="B125" s="660"/>
      <c r="C125" s="661"/>
      <c r="D125" s="661"/>
      <c r="E125" s="662"/>
    </row>
    <row r="126" spans="1:6" ht="15.75" thickBot="1" x14ac:dyDescent="0.3">
      <c r="A126" s="656"/>
      <c r="B126" s="496"/>
      <c r="C126" s="497"/>
      <c r="D126" s="497"/>
      <c r="E126" s="498"/>
    </row>
    <row r="127" spans="1:6" ht="15.75" thickBot="1" x14ac:dyDescent="0.3">
      <c r="A127" s="7" t="s">
        <v>88</v>
      </c>
      <c r="B127" s="480"/>
      <c r="C127" s="481"/>
      <c r="D127" s="481"/>
      <c r="E127" s="482"/>
    </row>
    <row r="128" spans="1:6" ht="15.75" thickBot="1" x14ac:dyDescent="0.3">
      <c r="A128" s="17" t="s">
        <v>333</v>
      </c>
      <c r="B128" s="468" t="s">
        <v>329</v>
      </c>
      <c r="C128" s="469"/>
      <c r="D128" s="469"/>
      <c r="E128" s="470"/>
    </row>
    <row r="129" spans="1:6" ht="25.5" customHeight="1" thickBot="1" x14ac:dyDescent="0.3">
      <c r="A129" s="7" t="s">
        <v>30</v>
      </c>
      <c r="B129" s="449" t="s">
        <v>334</v>
      </c>
      <c r="C129" s="450"/>
      <c r="D129" s="450"/>
      <c r="E129" s="451"/>
    </row>
    <row r="130" spans="1:6" ht="15.75" thickBot="1" x14ac:dyDescent="0.3">
      <c r="A130" s="7" t="s">
        <v>32</v>
      </c>
      <c r="B130" s="468" t="s">
        <v>335</v>
      </c>
      <c r="C130" s="469"/>
      <c r="D130" s="469"/>
      <c r="E130" s="470"/>
    </row>
    <row r="131" spans="1:6" ht="12.75" customHeight="1" x14ac:dyDescent="0.25">
      <c r="A131" s="444"/>
      <c r="B131" s="5">
        <v>2019</v>
      </c>
      <c r="C131" s="5">
        <v>2020</v>
      </c>
      <c r="D131" s="5">
        <v>2021</v>
      </c>
      <c r="E131" s="5">
        <v>2022</v>
      </c>
    </row>
    <row r="132" spans="1:6" ht="12.75" customHeight="1" thickBot="1" x14ac:dyDescent="0.3">
      <c r="A132" s="445"/>
      <c r="B132" s="18" t="s">
        <v>13</v>
      </c>
      <c r="C132" s="18" t="s">
        <v>14</v>
      </c>
      <c r="D132" s="18" t="s">
        <v>14</v>
      </c>
      <c r="E132" s="18" t="s">
        <v>14</v>
      </c>
    </row>
    <row r="133" spans="1:6" ht="15.75" thickBot="1" x14ac:dyDescent="0.3">
      <c r="A133" s="7" t="s">
        <v>34</v>
      </c>
      <c r="B133" s="19">
        <v>0</v>
      </c>
      <c r="C133" s="19">
        <v>2</v>
      </c>
      <c r="D133" s="19">
        <v>0</v>
      </c>
      <c r="E133" s="19">
        <v>0</v>
      </c>
    </row>
    <row r="134" spans="1:6" ht="15.75" thickBot="1" x14ac:dyDescent="0.3">
      <c r="A134" s="7" t="s">
        <v>35</v>
      </c>
      <c r="B134" s="19">
        <v>0</v>
      </c>
      <c r="C134" s="43">
        <v>65.400000000000006</v>
      </c>
      <c r="D134" s="19">
        <v>0</v>
      </c>
      <c r="E134" s="19">
        <v>0</v>
      </c>
    </row>
    <row r="135" spans="1:6" ht="15.75" thickBot="1" x14ac:dyDescent="0.3">
      <c r="A135" s="7" t="s">
        <v>36</v>
      </c>
      <c r="B135" s="19"/>
      <c r="C135" s="19">
        <f>C134/C133</f>
        <v>32.700000000000003</v>
      </c>
      <c r="D135" s="19"/>
      <c r="E135" s="19"/>
    </row>
    <row r="136" spans="1:6" ht="15.75" thickBot="1" x14ac:dyDescent="0.3">
      <c r="A136" s="7" t="s">
        <v>37</v>
      </c>
      <c r="B136" s="20" t="s">
        <v>38</v>
      </c>
      <c r="C136" s="21"/>
      <c r="D136" s="21">
        <f>D133/C133-1</f>
        <v>-1</v>
      </c>
      <c r="E136" s="21"/>
      <c r="F136" s="66"/>
    </row>
    <row r="137" spans="1:6" ht="15.75" thickBot="1" x14ac:dyDescent="0.3">
      <c r="A137" s="7" t="s">
        <v>39</v>
      </c>
      <c r="B137" s="20" t="s">
        <v>38</v>
      </c>
      <c r="C137" s="21"/>
      <c r="D137" s="21">
        <f>D134/C134-1</f>
        <v>-1</v>
      </c>
      <c r="E137" s="21"/>
    </row>
    <row r="138" spans="1:6" ht="15.75" thickBot="1" x14ac:dyDescent="0.3">
      <c r="A138" s="7" t="s">
        <v>40</v>
      </c>
      <c r="B138" s="20" t="s">
        <v>38</v>
      </c>
      <c r="C138" s="21"/>
      <c r="D138" s="21">
        <f>D135/C135-1</f>
        <v>-1</v>
      </c>
      <c r="E138" s="21"/>
    </row>
    <row r="139" spans="1:6" ht="15.75" thickBot="1" x14ac:dyDescent="0.3">
      <c r="A139" s="471" t="s">
        <v>336</v>
      </c>
      <c r="B139" s="472"/>
      <c r="C139" s="472"/>
      <c r="D139" s="472"/>
      <c r="E139" s="473"/>
    </row>
    <row r="140" spans="1:6" ht="12.75" customHeight="1" x14ac:dyDescent="0.25">
      <c r="A140" s="444"/>
      <c r="B140" s="5">
        <v>2019</v>
      </c>
      <c r="C140" s="5">
        <v>2020</v>
      </c>
      <c r="D140" s="5">
        <v>2021</v>
      </c>
      <c r="E140" s="5">
        <v>2022</v>
      </c>
    </row>
    <row r="141" spans="1:6" ht="9" customHeight="1" thickBot="1" x14ac:dyDescent="0.3">
      <c r="A141" s="445"/>
      <c r="B141" s="18" t="s">
        <v>13</v>
      </c>
      <c r="C141" s="18" t="s">
        <v>14</v>
      </c>
      <c r="D141" s="18" t="s">
        <v>14</v>
      </c>
      <c r="E141" s="18" t="s">
        <v>14</v>
      </c>
    </row>
    <row r="142" spans="1:6" ht="15.75" thickBot="1" x14ac:dyDescent="0.3">
      <c r="A142" s="24" t="s">
        <v>75</v>
      </c>
      <c r="B142" s="31"/>
      <c r="C142" s="31"/>
      <c r="D142" s="31"/>
      <c r="E142" s="31"/>
    </row>
    <row r="143" spans="1:6" ht="15.75" thickBot="1" x14ac:dyDescent="0.3">
      <c r="A143" s="24" t="s">
        <v>79</v>
      </c>
      <c r="B143" s="19">
        <f>B134</f>
        <v>0</v>
      </c>
      <c r="C143" s="19">
        <f>C134</f>
        <v>65.400000000000006</v>
      </c>
      <c r="D143" s="19">
        <f>D134</f>
        <v>0</v>
      </c>
      <c r="E143" s="19">
        <f>E134</f>
        <v>0</v>
      </c>
    </row>
    <row r="144" spans="1:6" ht="15.75" thickBot="1" x14ac:dyDescent="0.3">
      <c r="A144" s="36" t="s">
        <v>327</v>
      </c>
      <c r="B144" s="29">
        <f>B143+B142</f>
        <v>0</v>
      </c>
      <c r="C144" s="29">
        <f>C143+C142</f>
        <v>65.400000000000006</v>
      </c>
      <c r="D144" s="29">
        <f>D143+D142</f>
        <v>0</v>
      </c>
      <c r="E144" s="29">
        <f>E143+E142</f>
        <v>0</v>
      </c>
    </row>
    <row r="145" spans="1:5" x14ac:dyDescent="0.25">
      <c r="A145" s="654" t="s">
        <v>337</v>
      </c>
      <c r="B145" s="657" t="s">
        <v>338</v>
      </c>
      <c r="C145" s="658"/>
      <c r="D145" s="658"/>
      <c r="E145" s="659"/>
    </row>
    <row r="146" spans="1:5" x14ac:dyDescent="0.25">
      <c r="A146" s="655"/>
      <c r="B146" s="660"/>
      <c r="C146" s="661"/>
      <c r="D146" s="661"/>
      <c r="E146" s="662"/>
    </row>
    <row r="147" spans="1:5" ht="15.75" thickBot="1" x14ac:dyDescent="0.3">
      <c r="A147" s="656"/>
      <c r="B147" s="496"/>
      <c r="C147" s="497"/>
      <c r="D147" s="497"/>
      <c r="E147" s="498"/>
    </row>
    <row r="148" spans="1:5" ht="15.75" thickBot="1" x14ac:dyDescent="0.3">
      <c r="A148" s="7" t="s">
        <v>88</v>
      </c>
      <c r="B148" s="480"/>
      <c r="C148" s="481"/>
      <c r="D148" s="481"/>
      <c r="E148" s="482"/>
    </row>
    <row r="149" spans="1:5" ht="15.75" thickBot="1" x14ac:dyDescent="0.3">
      <c r="A149" s="17" t="s">
        <v>339</v>
      </c>
      <c r="B149" s="468" t="s">
        <v>329</v>
      </c>
      <c r="C149" s="469"/>
      <c r="D149" s="469"/>
      <c r="E149" s="470"/>
    </row>
    <row r="150" spans="1:5" ht="29.25" customHeight="1" thickBot="1" x14ac:dyDescent="0.3">
      <c r="A150" s="7" t="s">
        <v>30</v>
      </c>
      <c r="B150" s="449" t="s">
        <v>340</v>
      </c>
      <c r="C150" s="450"/>
      <c r="D150" s="450"/>
      <c r="E150" s="451"/>
    </row>
    <row r="151" spans="1:5" ht="15.75" thickBot="1" x14ac:dyDescent="0.3">
      <c r="A151" s="7" t="s">
        <v>32</v>
      </c>
      <c r="B151" s="468" t="s">
        <v>341</v>
      </c>
      <c r="C151" s="469"/>
      <c r="D151" s="469"/>
      <c r="E151" s="470"/>
    </row>
    <row r="152" spans="1:5" x14ac:dyDescent="0.25">
      <c r="A152" s="444"/>
      <c r="B152" s="5">
        <v>2019</v>
      </c>
      <c r="C152" s="5">
        <v>2020</v>
      </c>
      <c r="D152" s="5">
        <v>2021</v>
      </c>
      <c r="E152" s="5">
        <v>2022</v>
      </c>
    </row>
    <row r="153" spans="1:5" ht="15.75" thickBot="1" x14ac:dyDescent="0.3">
      <c r="A153" s="445"/>
      <c r="B153" s="18" t="s">
        <v>13</v>
      </c>
      <c r="C153" s="18" t="s">
        <v>14</v>
      </c>
      <c r="D153" s="18" t="s">
        <v>14</v>
      </c>
      <c r="E153" s="18" t="s">
        <v>14</v>
      </c>
    </row>
    <row r="154" spans="1:5" ht="15.75" thickBot="1" x14ac:dyDescent="0.3">
      <c r="A154" s="7" t="s">
        <v>34</v>
      </c>
      <c r="B154" s="19">
        <v>0</v>
      </c>
      <c r="C154" s="19">
        <v>1</v>
      </c>
      <c r="D154" s="19">
        <v>3</v>
      </c>
      <c r="E154" s="19">
        <v>4</v>
      </c>
    </row>
    <row r="155" spans="1:5" ht="15.75" thickBot="1" x14ac:dyDescent="0.3">
      <c r="A155" s="7" t="s">
        <v>35</v>
      </c>
      <c r="B155" s="19">
        <v>0</v>
      </c>
      <c r="C155" s="19">
        <v>4000</v>
      </c>
      <c r="D155" s="19">
        <v>11446</v>
      </c>
      <c r="E155" s="19">
        <v>14000</v>
      </c>
    </row>
    <row r="156" spans="1:5" ht="15.75" thickBot="1" x14ac:dyDescent="0.3">
      <c r="A156" s="7" t="s">
        <v>36</v>
      </c>
      <c r="B156" s="19"/>
      <c r="C156" s="19">
        <f>C155/C154</f>
        <v>4000</v>
      </c>
      <c r="D156" s="19">
        <f>D155/D154</f>
        <v>3815.3333333333335</v>
      </c>
      <c r="E156" s="19">
        <f>E155/E154</f>
        <v>3500</v>
      </c>
    </row>
    <row r="157" spans="1:5" ht="15.75" thickBot="1" x14ac:dyDescent="0.3">
      <c r="A157" s="7" t="s">
        <v>37</v>
      </c>
      <c r="B157" s="20" t="s">
        <v>38</v>
      </c>
      <c r="C157" s="21"/>
      <c r="D157" s="21">
        <f t="shared" ref="D157:E159" si="3">D154/C154-1</f>
        <v>2</v>
      </c>
      <c r="E157" s="21">
        <f t="shared" si="3"/>
        <v>0.33333333333333326</v>
      </c>
    </row>
    <row r="158" spans="1:5" ht="15.75" thickBot="1" x14ac:dyDescent="0.3">
      <c r="A158" s="7" t="s">
        <v>39</v>
      </c>
      <c r="B158" s="20" t="s">
        <v>38</v>
      </c>
      <c r="C158" s="21"/>
      <c r="D158" s="21">
        <f t="shared" si="3"/>
        <v>1.8614999999999999</v>
      </c>
      <c r="E158" s="21">
        <f t="shared" si="3"/>
        <v>0.22313471955268227</v>
      </c>
    </row>
    <row r="159" spans="1:5" ht="15.75" thickBot="1" x14ac:dyDescent="0.3">
      <c r="A159" s="7" t="s">
        <v>40</v>
      </c>
      <c r="B159" s="20" t="s">
        <v>38</v>
      </c>
      <c r="C159" s="21"/>
      <c r="D159" s="21">
        <f t="shared" si="3"/>
        <v>-4.6166666666666578E-2</v>
      </c>
      <c r="E159" s="21">
        <f t="shared" si="3"/>
        <v>-8.2648960335488408E-2</v>
      </c>
    </row>
    <row r="160" spans="1:5" ht="15.75" thickBot="1" x14ac:dyDescent="0.3">
      <c r="A160" s="471" t="s">
        <v>336</v>
      </c>
      <c r="B160" s="472"/>
      <c r="C160" s="472"/>
      <c r="D160" s="472"/>
      <c r="E160" s="473"/>
    </row>
    <row r="161" spans="1:6" x14ac:dyDescent="0.25">
      <c r="A161" s="444"/>
      <c r="B161" s="5">
        <v>2019</v>
      </c>
      <c r="C161" s="5">
        <v>2020</v>
      </c>
      <c r="D161" s="5">
        <v>2021</v>
      </c>
      <c r="E161" s="5">
        <v>2022</v>
      </c>
    </row>
    <row r="162" spans="1:6" ht="15.75" thickBot="1" x14ac:dyDescent="0.3">
      <c r="A162" s="445"/>
      <c r="B162" s="18" t="s">
        <v>13</v>
      </c>
      <c r="C162" s="18" t="s">
        <v>14</v>
      </c>
      <c r="D162" s="18" t="s">
        <v>14</v>
      </c>
      <c r="E162" s="18" t="s">
        <v>14</v>
      </c>
    </row>
    <row r="163" spans="1:6" ht="15.75" thickBot="1" x14ac:dyDescent="0.3">
      <c r="A163" s="24" t="s">
        <v>75</v>
      </c>
      <c r="B163" s="31"/>
      <c r="C163" s="31"/>
      <c r="D163" s="31"/>
      <c r="E163" s="31"/>
    </row>
    <row r="164" spans="1:6" ht="15.75" thickBot="1" x14ac:dyDescent="0.3">
      <c r="A164" s="24" t="s">
        <v>79</v>
      </c>
      <c r="B164" s="19">
        <f>B155</f>
        <v>0</v>
      </c>
      <c r="C164" s="19">
        <f>C155</f>
        <v>4000</v>
      </c>
      <c r="D164" s="19">
        <f>D155</f>
        <v>11446</v>
      </c>
      <c r="E164" s="19">
        <f>E155</f>
        <v>14000</v>
      </c>
    </row>
    <row r="165" spans="1:6" ht="15.75" thickBot="1" x14ac:dyDescent="0.3">
      <c r="A165" s="36" t="s">
        <v>327</v>
      </c>
      <c r="B165" s="29">
        <f>B164+B163</f>
        <v>0</v>
      </c>
      <c r="C165" s="29">
        <f>C164+C163</f>
        <v>4000</v>
      </c>
      <c r="D165" s="29">
        <f>D164+D163</f>
        <v>11446</v>
      </c>
      <c r="E165" s="29">
        <f>E164+E163</f>
        <v>14000</v>
      </c>
    </row>
    <row r="166" spans="1:6" x14ac:dyDescent="0.25">
      <c r="A166" s="654" t="s">
        <v>337</v>
      </c>
      <c r="B166" s="657" t="s">
        <v>342</v>
      </c>
      <c r="C166" s="658"/>
      <c r="D166" s="658"/>
      <c r="E166" s="659"/>
    </row>
    <row r="167" spans="1:6" x14ac:dyDescent="0.25">
      <c r="A167" s="655"/>
      <c r="B167" s="660"/>
      <c r="C167" s="661"/>
      <c r="D167" s="661"/>
      <c r="E167" s="662"/>
    </row>
    <row r="168" spans="1:6" ht="15.75" thickBot="1" x14ac:dyDescent="0.3">
      <c r="A168" s="656"/>
      <c r="B168" s="496"/>
      <c r="C168" s="497"/>
      <c r="D168" s="497"/>
      <c r="E168" s="498"/>
    </row>
    <row r="169" spans="1:6" ht="15.75" thickBot="1" x14ac:dyDescent="0.3">
      <c r="A169" s="192"/>
      <c r="B169" s="193"/>
      <c r="C169" s="193"/>
      <c r="D169" s="193"/>
      <c r="E169" s="6"/>
    </row>
    <row r="170" spans="1:6" ht="15.75" thickBot="1" x14ac:dyDescent="0.3">
      <c r="A170" s="192"/>
      <c r="B170" s="193"/>
      <c r="C170" s="193"/>
      <c r="D170" s="193"/>
      <c r="E170" s="6"/>
    </row>
    <row r="171" spans="1:6" ht="15.75" thickBot="1" x14ac:dyDescent="0.3">
      <c r="A171" s="474" t="s">
        <v>86</v>
      </c>
      <c r="B171" s="475"/>
      <c r="C171" s="475"/>
      <c r="D171" s="475"/>
      <c r="E171" s="476"/>
    </row>
    <row r="172" spans="1:6" ht="15.75" thickBot="1" x14ac:dyDescent="0.3">
      <c r="A172" s="474" t="s">
        <v>87</v>
      </c>
      <c r="B172" s="475"/>
      <c r="C172" s="475"/>
      <c r="D172" s="475"/>
      <c r="E172" s="476"/>
    </row>
    <row r="173" spans="1:6" ht="15.75" thickBot="1" x14ac:dyDescent="0.3">
      <c r="A173" s="7" t="s">
        <v>88</v>
      </c>
      <c r="B173" s="480"/>
      <c r="C173" s="481"/>
      <c r="D173" s="481"/>
      <c r="E173" s="482"/>
    </row>
    <row r="174" spans="1:6" ht="15.75" thickBot="1" x14ac:dyDescent="0.3">
      <c r="A174" s="17" t="s">
        <v>28</v>
      </c>
      <c r="B174" s="468"/>
      <c r="C174" s="469"/>
      <c r="D174" s="469"/>
      <c r="E174" s="470"/>
      <c r="F174" s="65"/>
    </row>
    <row r="175" spans="1:6" ht="17.25" customHeight="1" thickBot="1" x14ac:dyDescent="0.3">
      <c r="A175" s="7" t="s">
        <v>30</v>
      </c>
      <c r="B175" s="468"/>
      <c r="C175" s="469"/>
      <c r="D175" s="469"/>
      <c r="E175" s="470"/>
      <c r="F175" s="65"/>
    </row>
    <row r="176" spans="1:6" ht="15.75" thickBot="1" x14ac:dyDescent="0.3">
      <c r="A176" s="7" t="s">
        <v>32</v>
      </c>
      <c r="B176" s="468"/>
      <c r="C176" s="469"/>
      <c r="D176" s="469"/>
      <c r="E176" s="470"/>
    </row>
    <row r="177" spans="1:6" ht="12.75" customHeight="1" x14ac:dyDescent="0.25">
      <c r="A177" s="444"/>
      <c r="B177" s="5">
        <v>2019</v>
      </c>
      <c r="C177" s="5">
        <v>2020</v>
      </c>
      <c r="D177" s="5">
        <v>2021</v>
      </c>
      <c r="E177" s="5">
        <v>2022</v>
      </c>
    </row>
    <row r="178" spans="1:6" ht="12" customHeight="1" thickBot="1" x14ac:dyDescent="0.3">
      <c r="A178" s="445"/>
      <c r="B178" s="18" t="s">
        <v>13</v>
      </c>
      <c r="C178" s="18" t="s">
        <v>14</v>
      </c>
      <c r="D178" s="18" t="s">
        <v>14</v>
      </c>
      <c r="E178" s="18" t="s">
        <v>14</v>
      </c>
    </row>
    <row r="179" spans="1:6" ht="15.75" thickBot="1" x14ac:dyDescent="0.3">
      <c r="A179" s="7" t="s">
        <v>34</v>
      </c>
      <c r="B179" s="19"/>
      <c r="C179" s="19"/>
      <c r="D179" s="19"/>
      <c r="E179" s="19"/>
    </row>
    <row r="180" spans="1:6" ht="15.75" thickBot="1" x14ac:dyDescent="0.3">
      <c r="A180" s="7" t="s">
        <v>35</v>
      </c>
      <c r="B180" s="19">
        <v>0</v>
      </c>
      <c r="C180" s="19"/>
      <c r="D180" s="19">
        <v>0</v>
      </c>
      <c r="E180" s="19">
        <v>0</v>
      </c>
    </row>
    <row r="181" spans="1:6" ht="15.75" thickBot="1" x14ac:dyDescent="0.3">
      <c r="A181" s="7" t="s">
        <v>36</v>
      </c>
      <c r="B181" s="19"/>
      <c r="C181" s="19"/>
      <c r="D181" s="19"/>
      <c r="E181" s="19"/>
    </row>
    <row r="182" spans="1:6" ht="15.75" thickBot="1" x14ac:dyDescent="0.3">
      <c r="A182" s="7" t="s">
        <v>37</v>
      </c>
      <c r="B182" s="20"/>
      <c r="C182" s="21"/>
      <c r="D182" s="21"/>
      <c r="E182" s="21"/>
      <c r="F182" s="66"/>
    </row>
    <row r="183" spans="1:6" ht="15.75" thickBot="1" x14ac:dyDescent="0.3">
      <c r="A183" s="7" t="s">
        <v>39</v>
      </c>
      <c r="B183" s="20"/>
      <c r="C183" s="21"/>
      <c r="D183" s="21"/>
      <c r="E183" s="21"/>
    </row>
    <row r="184" spans="1:6" ht="15.75" thickBot="1" x14ac:dyDescent="0.3">
      <c r="A184" s="7" t="s">
        <v>40</v>
      </c>
      <c r="B184" s="20"/>
      <c r="C184" s="21"/>
      <c r="D184" s="21"/>
      <c r="E184" s="21"/>
    </row>
    <row r="185" spans="1:6" ht="15.75" thickBot="1" x14ac:dyDescent="0.3">
      <c r="A185" s="471" t="s">
        <v>41</v>
      </c>
      <c r="B185" s="472"/>
      <c r="C185" s="472"/>
      <c r="D185" s="472"/>
      <c r="E185" s="473"/>
    </row>
    <row r="186" spans="1:6" ht="12.75" customHeight="1" x14ac:dyDescent="0.25">
      <c r="A186" s="444"/>
      <c r="B186" s="5">
        <v>2019</v>
      </c>
      <c r="C186" s="5">
        <v>2020</v>
      </c>
      <c r="D186" s="5">
        <v>2021</v>
      </c>
      <c r="E186" s="5">
        <v>2022</v>
      </c>
    </row>
    <row r="187" spans="1:6" ht="9" customHeight="1" thickBot="1" x14ac:dyDescent="0.3">
      <c r="A187" s="445"/>
      <c r="B187" s="18" t="s">
        <v>13</v>
      </c>
      <c r="C187" s="18" t="s">
        <v>14</v>
      </c>
      <c r="D187" s="18" t="s">
        <v>14</v>
      </c>
      <c r="E187" s="18" t="s">
        <v>14</v>
      </c>
    </row>
    <row r="188" spans="1:6" ht="15.75" thickBot="1" x14ac:dyDescent="0.3">
      <c r="A188" s="24" t="s">
        <v>75</v>
      </c>
      <c r="B188" s="31"/>
      <c r="C188" s="31"/>
      <c r="D188" s="31"/>
      <c r="E188" s="31"/>
    </row>
    <row r="189" spans="1:6" ht="15.75" thickBot="1" x14ac:dyDescent="0.3">
      <c r="A189" s="24" t="s">
        <v>79</v>
      </c>
      <c r="B189" s="29"/>
      <c r="C189" s="31"/>
      <c r="D189" s="31"/>
      <c r="E189" s="31"/>
    </row>
    <row r="190" spans="1:6" ht="15.75" thickBot="1" x14ac:dyDescent="0.3">
      <c r="A190" s="36" t="s">
        <v>51</v>
      </c>
      <c r="B190" s="29">
        <f>B189+B188</f>
        <v>0</v>
      </c>
      <c r="C190" s="29">
        <f>C189+C188</f>
        <v>0</v>
      </c>
      <c r="D190" s="29">
        <f>D189+D188</f>
        <v>0</v>
      </c>
      <c r="E190" s="29">
        <f>E189+E188</f>
        <v>0</v>
      </c>
    </row>
    <row r="191" spans="1:6" x14ac:dyDescent="0.25">
      <c r="A191" s="654" t="s">
        <v>165</v>
      </c>
      <c r="B191" s="666"/>
      <c r="C191" s="667"/>
      <c r="D191" s="667"/>
      <c r="E191" s="668"/>
    </row>
    <row r="192" spans="1:6" x14ac:dyDescent="0.25">
      <c r="A192" s="655"/>
      <c r="B192" s="669"/>
      <c r="C192" s="670"/>
      <c r="D192" s="670"/>
      <c r="E192" s="671"/>
    </row>
    <row r="193" spans="1:6" ht="15.75" thickBot="1" x14ac:dyDescent="0.3">
      <c r="A193" s="656"/>
      <c r="B193" s="672"/>
      <c r="C193" s="673"/>
      <c r="D193" s="673"/>
      <c r="E193" s="674"/>
    </row>
    <row r="194" spans="1:6" ht="15.75" thickBot="1" x14ac:dyDescent="0.3">
      <c r="A194" s="7" t="s">
        <v>88</v>
      </c>
      <c r="B194" s="480"/>
      <c r="C194" s="481"/>
      <c r="D194" s="481"/>
      <c r="E194" s="482"/>
    </row>
    <row r="195" spans="1:6" ht="15.75" thickBot="1" x14ac:dyDescent="0.3">
      <c r="A195" s="17" t="s">
        <v>264</v>
      </c>
      <c r="B195" s="468"/>
      <c r="C195" s="469"/>
      <c r="D195" s="469"/>
      <c r="E195" s="470"/>
    </row>
    <row r="196" spans="1:6" ht="17.25" customHeight="1" thickBot="1" x14ac:dyDescent="0.3">
      <c r="A196" s="7" t="s">
        <v>30</v>
      </c>
      <c r="B196" s="449"/>
      <c r="C196" s="450"/>
      <c r="D196" s="450"/>
      <c r="E196" s="451"/>
    </row>
    <row r="197" spans="1:6" ht="15.75" thickBot="1" x14ac:dyDescent="0.3">
      <c r="A197" s="7" t="s">
        <v>32</v>
      </c>
      <c r="B197" s="468" t="s">
        <v>343</v>
      </c>
      <c r="C197" s="469"/>
      <c r="D197" s="469"/>
      <c r="E197" s="470"/>
    </row>
    <row r="198" spans="1:6" ht="12.75" customHeight="1" x14ac:dyDescent="0.25">
      <c r="A198" s="444"/>
      <c r="B198" s="5">
        <v>2019</v>
      </c>
      <c r="C198" s="5">
        <v>2020</v>
      </c>
      <c r="D198" s="5">
        <v>2021</v>
      </c>
      <c r="E198" s="5">
        <v>2022</v>
      </c>
    </row>
    <row r="199" spans="1:6" ht="9" customHeight="1" thickBot="1" x14ac:dyDescent="0.3">
      <c r="A199" s="445"/>
      <c r="B199" s="18" t="s">
        <v>13</v>
      </c>
      <c r="C199" s="18" t="s">
        <v>14</v>
      </c>
      <c r="D199" s="18" t="s">
        <v>14</v>
      </c>
      <c r="E199" s="18" t="s">
        <v>14</v>
      </c>
    </row>
    <row r="200" spans="1:6" ht="15.75" thickBot="1" x14ac:dyDescent="0.3">
      <c r="A200" s="7" t="s">
        <v>34</v>
      </c>
      <c r="B200" s="19"/>
      <c r="C200" s="19">
        <v>0</v>
      </c>
      <c r="D200" s="19"/>
      <c r="E200" s="19"/>
    </row>
    <row r="201" spans="1:6" ht="15.75" thickBot="1" x14ac:dyDescent="0.3">
      <c r="A201" s="7" t="s">
        <v>35</v>
      </c>
      <c r="B201" s="19"/>
      <c r="C201" s="19">
        <v>0</v>
      </c>
      <c r="D201" s="19"/>
      <c r="E201" s="19"/>
    </row>
    <row r="202" spans="1:6" ht="15.75" thickBot="1" x14ac:dyDescent="0.3">
      <c r="A202" s="7" t="s">
        <v>36</v>
      </c>
      <c r="B202" s="19"/>
      <c r="C202" s="19"/>
      <c r="D202" s="19"/>
      <c r="E202" s="19"/>
    </row>
    <row r="203" spans="1:6" ht="15.75" thickBot="1" x14ac:dyDescent="0.3">
      <c r="A203" s="7" t="s">
        <v>37</v>
      </c>
      <c r="B203" s="20"/>
      <c r="C203" s="21"/>
      <c r="D203" s="21"/>
      <c r="E203" s="21"/>
      <c r="F203" s="66"/>
    </row>
    <row r="204" spans="1:6" ht="15.75" thickBot="1" x14ac:dyDescent="0.3">
      <c r="A204" s="7" t="s">
        <v>39</v>
      </c>
      <c r="B204" s="20"/>
      <c r="C204" s="21"/>
      <c r="D204" s="21"/>
      <c r="E204" s="21"/>
    </row>
    <row r="205" spans="1:6" ht="15.75" thickBot="1" x14ac:dyDescent="0.3">
      <c r="A205" s="7" t="s">
        <v>40</v>
      </c>
      <c r="B205" s="20"/>
      <c r="C205" s="21"/>
      <c r="D205" s="21"/>
      <c r="E205" s="21"/>
    </row>
    <row r="206" spans="1:6" ht="15.75" thickBot="1" x14ac:dyDescent="0.3">
      <c r="A206" s="471" t="s">
        <v>336</v>
      </c>
      <c r="B206" s="472"/>
      <c r="C206" s="472"/>
      <c r="D206" s="472"/>
      <c r="E206" s="473"/>
    </row>
    <row r="207" spans="1:6" ht="12.75" customHeight="1" x14ac:dyDescent="0.25">
      <c r="A207" s="444"/>
      <c r="B207" s="5">
        <v>2019</v>
      </c>
      <c r="C207" s="5">
        <v>2020</v>
      </c>
      <c r="D207" s="5">
        <v>2021</v>
      </c>
      <c r="E207" s="5">
        <v>2022</v>
      </c>
    </row>
    <row r="208" spans="1:6" ht="9" customHeight="1" thickBot="1" x14ac:dyDescent="0.3">
      <c r="A208" s="445"/>
      <c r="B208" s="18" t="s">
        <v>13</v>
      </c>
      <c r="C208" s="18" t="s">
        <v>14</v>
      </c>
      <c r="D208" s="18" t="s">
        <v>14</v>
      </c>
      <c r="E208" s="18" t="s">
        <v>14</v>
      </c>
    </row>
    <row r="209" spans="1:5" ht="15.75" thickBot="1" x14ac:dyDescent="0.3">
      <c r="A209" s="24" t="s">
        <v>75</v>
      </c>
      <c r="B209" s="31"/>
      <c r="C209" s="31"/>
      <c r="D209" s="31"/>
      <c r="E209" s="31"/>
    </row>
    <row r="210" spans="1:5" ht="15.75" thickBot="1" x14ac:dyDescent="0.3">
      <c r="A210" s="24" t="s">
        <v>79</v>
      </c>
      <c r="B210" s="29"/>
      <c r="C210" s="31">
        <v>0</v>
      </c>
      <c r="D210" s="31"/>
      <c r="E210" s="31"/>
    </row>
    <row r="211" spans="1:5" ht="15.75" thickBot="1" x14ac:dyDescent="0.3">
      <c r="A211" s="36" t="s">
        <v>327</v>
      </c>
      <c r="B211" s="29">
        <f>B210+B209</f>
        <v>0</v>
      </c>
      <c r="C211" s="29">
        <f>C210+C209</f>
        <v>0</v>
      </c>
      <c r="D211" s="29">
        <f>D210+D209</f>
        <v>0</v>
      </c>
      <c r="E211" s="29">
        <f>E210+E209</f>
        <v>0</v>
      </c>
    </row>
    <row r="212" spans="1:5" x14ac:dyDescent="0.25">
      <c r="A212" s="654" t="s">
        <v>337</v>
      </c>
      <c r="B212" s="666"/>
      <c r="C212" s="667"/>
      <c r="D212" s="667"/>
      <c r="E212" s="668"/>
    </row>
    <row r="213" spans="1:5" x14ac:dyDescent="0.25">
      <c r="A213" s="655"/>
      <c r="B213" s="669"/>
      <c r="C213" s="670"/>
      <c r="D213" s="670"/>
      <c r="E213" s="671"/>
    </row>
    <row r="214" spans="1:5" ht="15.75" thickBot="1" x14ac:dyDescent="0.3">
      <c r="A214" s="656"/>
      <c r="B214" s="672"/>
      <c r="C214" s="673"/>
      <c r="D214" s="673"/>
      <c r="E214" s="674"/>
    </row>
    <row r="215" spans="1:5" ht="23.25" customHeight="1" thickBot="1" x14ac:dyDescent="0.3">
      <c r="A215" s="12" t="s">
        <v>112</v>
      </c>
      <c r="B215" s="675" t="s">
        <v>344</v>
      </c>
      <c r="C215" s="676"/>
      <c r="D215" s="676"/>
      <c r="E215" s="677"/>
    </row>
    <row r="216" spans="1:5" ht="15.75" customHeight="1" thickBot="1" x14ac:dyDescent="0.3">
      <c r="A216" s="449" t="s">
        <v>114</v>
      </c>
      <c r="B216" s="450"/>
      <c r="C216" s="450"/>
      <c r="D216" s="450"/>
      <c r="E216" s="451"/>
    </row>
    <row r="217" spans="1:5" ht="34.5" thickBot="1" x14ac:dyDescent="0.3">
      <c r="A217" s="13" t="s">
        <v>345</v>
      </c>
      <c r="B217" s="31">
        <v>500</v>
      </c>
      <c r="C217" s="31">
        <v>500</v>
      </c>
      <c r="D217" s="31">
        <v>500</v>
      </c>
      <c r="E217" s="31">
        <v>500</v>
      </c>
    </row>
    <row r="218" spans="1:5" ht="21.75" customHeight="1" thickBot="1" x14ac:dyDescent="0.3">
      <c r="A218" s="13" t="s">
        <v>346</v>
      </c>
      <c r="B218" s="31">
        <v>500</v>
      </c>
      <c r="C218" s="31">
        <v>500</v>
      </c>
      <c r="D218" s="31">
        <v>500</v>
      </c>
      <c r="E218" s="31">
        <v>500</v>
      </c>
    </row>
    <row r="219" spans="1:5" ht="23.25" customHeight="1" thickBot="1" x14ac:dyDescent="0.3">
      <c r="A219" s="13"/>
      <c r="B219" s="8"/>
      <c r="C219" s="8"/>
      <c r="D219" s="8"/>
      <c r="E219" s="8"/>
    </row>
    <row r="220" spans="1:5" ht="23.25" customHeight="1" thickBot="1" x14ac:dyDescent="0.3">
      <c r="A220" s="471" t="s">
        <v>117</v>
      </c>
      <c r="B220" s="472"/>
      <c r="C220" s="472"/>
      <c r="D220" s="472"/>
      <c r="E220" s="473"/>
    </row>
    <row r="221" spans="1:5" ht="23.25" customHeight="1" thickBot="1" x14ac:dyDescent="0.3">
      <c r="A221" s="678" t="s">
        <v>347</v>
      </c>
      <c r="B221" s="679"/>
      <c r="C221" s="679"/>
      <c r="D221" s="679"/>
      <c r="E221" s="680"/>
    </row>
    <row r="222" spans="1:5" ht="12.75" customHeight="1" x14ac:dyDescent="0.25">
      <c r="A222" s="444"/>
      <c r="B222" s="5">
        <v>2019</v>
      </c>
      <c r="C222" s="5">
        <v>2020</v>
      </c>
      <c r="D222" s="5">
        <v>2021</v>
      </c>
      <c r="E222" s="5">
        <v>2022</v>
      </c>
    </row>
    <row r="223" spans="1:5" ht="9" customHeight="1" thickBot="1" x14ac:dyDescent="0.3">
      <c r="A223" s="445"/>
      <c r="B223" s="18" t="s">
        <v>13</v>
      </c>
      <c r="C223" s="18" t="s">
        <v>14</v>
      </c>
      <c r="D223" s="18" t="s">
        <v>14</v>
      </c>
      <c r="E223" s="18" t="s">
        <v>14</v>
      </c>
    </row>
    <row r="224" spans="1:5" ht="26.25" customHeight="1" thickBot="1" x14ac:dyDescent="0.3">
      <c r="A224" s="17" t="s">
        <v>348</v>
      </c>
      <c r="B224" s="468" t="s">
        <v>349</v>
      </c>
      <c r="C224" s="469"/>
      <c r="D224" s="469"/>
      <c r="E224" s="470"/>
    </row>
    <row r="225" spans="1:5" ht="16.5" customHeight="1" thickBot="1" x14ac:dyDescent="0.3">
      <c r="A225" s="7" t="s">
        <v>30</v>
      </c>
      <c r="B225" s="468" t="s">
        <v>350</v>
      </c>
      <c r="C225" s="469"/>
      <c r="D225" s="469"/>
      <c r="E225" s="470"/>
    </row>
    <row r="226" spans="1:5" ht="15.75" customHeight="1" thickBot="1" x14ac:dyDescent="0.3">
      <c r="A226" s="7" t="s">
        <v>32</v>
      </c>
      <c r="B226" s="468" t="s">
        <v>351</v>
      </c>
      <c r="C226" s="469"/>
      <c r="D226" s="469"/>
      <c r="E226" s="470"/>
    </row>
    <row r="227" spans="1:5" ht="12.75" customHeight="1" x14ac:dyDescent="0.25">
      <c r="A227" s="444"/>
      <c r="B227" s="5">
        <v>2019</v>
      </c>
      <c r="C227" s="5">
        <v>2020</v>
      </c>
      <c r="D227" s="5">
        <v>2021</v>
      </c>
      <c r="E227" s="5">
        <v>2022</v>
      </c>
    </row>
    <row r="228" spans="1:5" ht="9" customHeight="1" thickBot="1" x14ac:dyDescent="0.3">
      <c r="A228" s="445"/>
      <c r="B228" s="18" t="s">
        <v>13</v>
      </c>
      <c r="C228" s="18" t="s">
        <v>14</v>
      </c>
      <c r="D228" s="18" t="s">
        <v>14</v>
      </c>
      <c r="E228" s="18" t="s">
        <v>14</v>
      </c>
    </row>
    <row r="229" spans="1:5" ht="15.75" customHeight="1" thickBot="1" x14ac:dyDescent="0.3">
      <c r="A229" s="7" t="s">
        <v>34</v>
      </c>
      <c r="B229" s="19">
        <v>500</v>
      </c>
      <c r="C229" s="31">
        <v>500</v>
      </c>
      <c r="D229" s="31">
        <v>500</v>
      </c>
      <c r="E229" s="31">
        <v>500</v>
      </c>
    </row>
    <row r="230" spans="1:5" ht="15.75" thickBot="1" x14ac:dyDescent="0.3">
      <c r="A230" s="7" t="s">
        <v>35</v>
      </c>
      <c r="B230" s="19">
        <f>B240+B243+B246</f>
        <v>3500</v>
      </c>
      <c r="C230" s="19">
        <f>C240+C243+C246</f>
        <v>3500</v>
      </c>
      <c r="D230" s="19">
        <f>D240+D243+D246</f>
        <v>3500</v>
      </c>
      <c r="E230" s="19">
        <f>E240+E243+E246</f>
        <v>3500</v>
      </c>
    </row>
    <row r="231" spans="1:5" ht="15.75" thickBot="1" x14ac:dyDescent="0.3">
      <c r="A231" s="7" t="s">
        <v>36</v>
      </c>
      <c r="B231" s="19">
        <f>B230/B229</f>
        <v>7</v>
      </c>
      <c r="C231" s="19">
        <f>C230/C229</f>
        <v>7</v>
      </c>
      <c r="D231" s="19">
        <f>D230/D229</f>
        <v>7</v>
      </c>
      <c r="E231" s="19">
        <f>E230/E229</f>
        <v>7</v>
      </c>
    </row>
    <row r="232" spans="1:5" ht="15.75" thickBot="1" x14ac:dyDescent="0.3">
      <c r="A232" s="7" t="s">
        <v>37</v>
      </c>
      <c r="B232" s="20"/>
      <c r="C232" s="21">
        <f>C229/B229-1</f>
        <v>0</v>
      </c>
      <c r="D232" s="21">
        <f t="shared" ref="D232:E234" si="4">D229/C229-1</f>
        <v>0</v>
      </c>
      <c r="E232" s="21">
        <f t="shared" si="4"/>
        <v>0</v>
      </c>
    </row>
    <row r="233" spans="1:5" ht="15.75" thickBot="1" x14ac:dyDescent="0.3">
      <c r="A233" s="7" t="s">
        <v>39</v>
      </c>
      <c r="B233" s="20"/>
      <c r="C233" s="21">
        <f>C230/B230-1</f>
        <v>0</v>
      </c>
      <c r="D233" s="21">
        <f t="shared" si="4"/>
        <v>0</v>
      </c>
      <c r="E233" s="21">
        <f t="shared" si="4"/>
        <v>0</v>
      </c>
    </row>
    <row r="234" spans="1:5" ht="15.75" thickBot="1" x14ac:dyDescent="0.3">
      <c r="A234" s="7" t="s">
        <v>40</v>
      </c>
      <c r="B234" s="20"/>
      <c r="C234" s="21">
        <f>C231/B231-1</f>
        <v>0</v>
      </c>
      <c r="D234" s="21">
        <f t="shared" si="4"/>
        <v>0</v>
      </c>
      <c r="E234" s="21">
        <f t="shared" si="4"/>
        <v>0</v>
      </c>
    </row>
    <row r="235" spans="1:5" ht="12.75" customHeight="1" x14ac:dyDescent="0.25">
      <c r="A235" s="444"/>
      <c r="B235" s="5">
        <v>2018</v>
      </c>
      <c r="C235" s="5">
        <v>2019</v>
      </c>
      <c r="D235" s="5">
        <v>2020</v>
      </c>
      <c r="E235" s="5">
        <v>2021</v>
      </c>
    </row>
    <row r="236" spans="1:5" ht="9" customHeight="1" thickBot="1" x14ac:dyDescent="0.3">
      <c r="A236" s="445"/>
      <c r="B236" s="18" t="s">
        <v>13</v>
      </c>
      <c r="C236" s="18" t="s">
        <v>14</v>
      </c>
      <c r="D236" s="18" t="s">
        <v>14</v>
      </c>
      <c r="E236" s="18" t="s">
        <v>14</v>
      </c>
    </row>
    <row r="237" spans="1:5" ht="15.75" thickBot="1" x14ac:dyDescent="0.3">
      <c r="A237" s="471" t="s">
        <v>155</v>
      </c>
      <c r="B237" s="472"/>
      <c r="C237" s="472"/>
      <c r="D237" s="472"/>
      <c r="E237" s="473"/>
    </row>
    <row r="238" spans="1:5" ht="12.75" customHeight="1" x14ac:dyDescent="0.25">
      <c r="A238" s="444"/>
      <c r="B238" s="5">
        <v>2019</v>
      </c>
      <c r="C238" s="5">
        <v>2020</v>
      </c>
      <c r="D238" s="5">
        <v>2021</v>
      </c>
      <c r="E238" s="5">
        <v>2022</v>
      </c>
    </row>
    <row r="239" spans="1:5" ht="9" customHeight="1" thickBot="1" x14ac:dyDescent="0.3">
      <c r="A239" s="445"/>
      <c r="B239" s="18" t="s">
        <v>13</v>
      </c>
      <c r="C239" s="18" t="s">
        <v>14</v>
      </c>
      <c r="D239" s="18" t="s">
        <v>14</v>
      </c>
      <c r="E239" s="18" t="s">
        <v>14</v>
      </c>
    </row>
    <row r="240" spans="1:5" ht="15.75" thickBot="1" x14ac:dyDescent="0.3">
      <c r="A240" s="24" t="s">
        <v>42</v>
      </c>
      <c r="B240" s="31">
        <v>2000</v>
      </c>
      <c r="C240" s="31">
        <v>2000</v>
      </c>
      <c r="D240" s="31">
        <v>2000</v>
      </c>
      <c r="E240" s="31">
        <v>2000</v>
      </c>
    </row>
    <row r="241" spans="1:5" ht="24.75" thickBot="1" x14ac:dyDescent="0.3">
      <c r="A241" s="27" t="s">
        <v>301</v>
      </c>
      <c r="B241" s="29"/>
      <c r="C241" s="39"/>
      <c r="D241" s="39"/>
      <c r="E241" s="39"/>
    </row>
    <row r="242" spans="1:5" ht="24.75" thickBot="1" x14ac:dyDescent="0.3">
      <c r="A242" s="27" t="s">
        <v>320</v>
      </c>
      <c r="B242" s="29"/>
      <c r="C242" s="39"/>
      <c r="D242" s="39"/>
      <c r="E242" s="39"/>
    </row>
    <row r="243" spans="1:5" ht="24.75" thickBot="1" x14ac:dyDescent="0.3">
      <c r="A243" s="24" t="s">
        <v>45</v>
      </c>
      <c r="B243" s="31">
        <v>500</v>
      </c>
      <c r="C243" s="31">
        <v>500</v>
      </c>
      <c r="D243" s="31">
        <v>500</v>
      </c>
      <c r="E243" s="31">
        <v>500</v>
      </c>
    </row>
    <row r="244" spans="1:5" ht="36.75" thickBot="1" x14ac:dyDescent="0.3">
      <c r="A244" s="27" t="s">
        <v>303</v>
      </c>
      <c r="B244" s="29"/>
      <c r="C244" s="31"/>
      <c r="D244" s="31"/>
      <c r="E244" s="31"/>
    </row>
    <row r="245" spans="1:5" ht="36.75" thickBot="1" x14ac:dyDescent="0.3">
      <c r="A245" s="27" t="s">
        <v>321</v>
      </c>
      <c r="B245" s="29"/>
      <c r="C245" s="31"/>
      <c r="D245" s="31"/>
      <c r="E245" s="31"/>
    </row>
    <row r="246" spans="1:5" ht="15.75" thickBot="1" x14ac:dyDescent="0.3">
      <c r="A246" s="24" t="s">
        <v>46</v>
      </c>
      <c r="B246" s="29">
        <v>1000</v>
      </c>
      <c r="C246" s="29">
        <v>1000</v>
      </c>
      <c r="D246" s="29">
        <v>1000</v>
      </c>
      <c r="E246" s="29">
        <v>1000</v>
      </c>
    </row>
    <row r="247" spans="1:5" ht="36.75" thickBot="1" x14ac:dyDescent="0.3">
      <c r="A247" s="27" t="s">
        <v>305</v>
      </c>
      <c r="B247" s="29"/>
      <c r="C247" s="31"/>
      <c r="D247" s="31"/>
      <c r="E247" s="31"/>
    </row>
    <row r="248" spans="1:5" ht="36.75" thickBot="1" x14ac:dyDescent="0.3">
      <c r="A248" s="27" t="s">
        <v>322</v>
      </c>
      <c r="B248" s="29"/>
      <c r="C248" s="31"/>
      <c r="D248" s="31"/>
      <c r="E248" s="31"/>
    </row>
    <row r="249" spans="1:5" ht="15.75" thickBot="1" x14ac:dyDescent="0.3">
      <c r="A249" s="24" t="s">
        <v>47</v>
      </c>
      <c r="B249" s="29"/>
      <c r="C249" s="31"/>
      <c r="D249" s="31"/>
      <c r="E249" s="31"/>
    </row>
    <row r="250" spans="1:5" ht="24.75" thickBot="1" x14ac:dyDescent="0.3">
      <c r="A250" s="27" t="s">
        <v>307</v>
      </c>
      <c r="B250" s="29"/>
      <c r="C250" s="31"/>
      <c r="D250" s="31"/>
      <c r="E250" s="31"/>
    </row>
    <row r="251" spans="1:5" ht="24.75" thickBot="1" x14ac:dyDescent="0.3">
      <c r="A251" s="27" t="s">
        <v>323</v>
      </c>
      <c r="B251" s="29"/>
      <c r="C251" s="31"/>
      <c r="D251" s="31"/>
      <c r="E251" s="31"/>
    </row>
    <row r="252" spans="1:5" ht="15.75" thickBot="1" x14ac:dyDescent="0.3">
      <c r="A252" s="24" t="s">
        <v>48</v>
      </c>
      <c r="B252" s="29"/>
      <c r="C252" s="31"/>
      <c r="D252" s="31"/>
      <c r="E252" s="31"/>
    </row>
    <row r="253" spans="1:5" ht="36.75" thickBot="1" x14ac:dyDescent="0.3">
      <c r="A253" s="27" t="s">
        <v>309</v>
      </c>
      <c r="B253" s="29"/>
      <c r="C253" s="31"/>
      <c r="D253" s="31"/>
      <c r="E253" s="31"/>
    </row>
    <row r="254" spans="1:5" ht="36.75" thickBot="1" x14ac:dyDescent="0.3">
      <c r="A254" s="27" t="s">
        <v>324</v>
      </c>
      <c r="B254" s="29"/>
      <c r="C254" s="31"/>
      <c r="D254" s="31"/>
      <c r="E254" s="31"/>
    </row>
    <row r="255" spans="1:5" ht="15.75" thickBot="1" x14ac:dyDescent="0.3">
      <c r="A255" s="24" t="s">
        <v>49</v>
      </c>
      <c r="B255" s="29"/>
      <c r="C255" s="31"/>
      <c r="D255" s="31"/>
      <c r="E255" s="31"/>
    </row>
    <row r="256" spans="1:5" ht="36.75" thickBot="1" x14ac:dyDescent="0.3">
      <c r="A256" s="27" t="s">
        <v>311</v>
      </c>
      <c r="B256" s="29"/>
      <c r="C256" s="31"/>
      <c r="D256" s="31"/>
      <c r="E256" s="31"/>
    </row>
    <row r="257" spans="1:5" ht="24.75" thickBot="1" x14ac:dyDescent="0.3">
      <c r="A257" s="27" t="s">
        <v>325</v>
      </c>
      <c r="B257" s="29"/>
      <c r="C257" s="31"/>
      <c r="D257" s="31"/>
      <c r="E257" s="31"/>
    </row>
    <row r="258" spans="1:5" ht="24.75" thickBot="1" x14ac:dyDescent="0.3">
      <c r="A258" s="24" t="s">
        <v>50</v>
      </c>
      <c r="B258" s="29"/>
      <c r="C258" s="31"/>
      <c r="D258" s="31"/>
      <c r="E258" s="31"/>
    </row>
    <row r="259" spans="1:5" ht="36.75" thickBot="1" x14ac:dyDescent="0.3">
      <c r="A259" s="27" t="s">
        <v>313</v>
      </c>
      <c r="B259" s="29"/>
      <c r="C259" s="31"/>
      <c r="D259" s="31"/>
      <c r="E259" s="31"/>
    </row>
    <row r="260" spans="1:5" ht="36.75" thickBot="1" x14ac:dyDescent="0.3">
      <c r="A260" s="27" t="s">
        <v>326</v>
      </c>
      <c r="B260" s="29"/>
      <c r="C260" s="31"/>
      <c r="D260" s="31"/>
      <c r="E260" s="31"/>
    </row>
    <row r="261" spans="1:5" ht="24.75" thickBot="1" x14ac:dyDescent="0.3">
      <c r="A261" s="194" t="s">
        <v>352</v>
      </c>
      <c r="B261" s="38">
        <f>B258+B255+B252+B249+B246+B243+B240</f>
        <v>3500</v>
      </c>
      <c r="C261" s="38">
        <f>C258+C255+C252+C249+C246+C243+C240</f>
        <v>3500</v>
      </c>
      <c r="D261" s="38">
        <f>D258+D255+D252+D249+D246+D243+D240</f>
        <v>3500</v>
      </c>
      <c r="E261" s="38">
        <f>E258+E255+E252+E249+E246+E243+E240</f>
        <v>3500</v>
      </c>
    </row>
    <row r="262" spans="1:5" x14ac:dyDescent="0.25">
      <c r="A262" s="654" t="s">
        <v>353</v>
      </c>
      <c r="B262" s="657" t="s">
        <v>354</v>
      </c>
      <c r="C262" s="658"/>
      <c r="D262" s="658"/>
      <c r="E262" s="659"/>
    </row>
    <row r="263" spans="1:5" x14ac:dyDescent="0.25">
      <c r="A263" s="655"/>
      <c r="B263" s="660"/>
      <c r="C263" s="661"/>
      <c r="D263" s="661"/>
      <c r="E263" s="662"/>
    </row>
    <row r="264" spans="1:5" ht="15.75" thickBot="1" x14ac:dyDescent="0.3">
      <c r="A264" s="656"/>
      <c r="B264" s="496"/>
      <c r="C264" s="497"/>
      <c r="D264" s="497"/>
      <c r="E264" s="498"/>
    </row>
    <row r="265" spans="1:5" ht="15.75" thickBot="1" x14ac:dyDescent="0.3">
      <c r="A265" s="42" t="s">
        <v>52</v>
      </c>
      <c r="B265" s="38">
        <f>IF(B261-B230=0,0,"Error")</f>
        <v>0</v>
      </c>
      <c r="C265" s="38">
        <f>IF(C261-C230=0,0,"Error")</f>
        <v>0</v>
      </c>
      <c r="D265" s="38">
        <f>IF(D261-D230=0,0,"Error")</f>
        <v>0</v>
      </c>
      <c r="E265" s="38">
        <f>IF(E261-E230=0,0,"Error")</f>
        <v>0</v>
      </c>
    </row>
    <row r="266" spans="1:5" ht="15.75" thickBot="1" x14ac:dyDescent="0.3">
      <c r="A266" s="13" t="s">
        <v>355</v>
      </c>
      <c r="B266" s="468" t="s">
        <v>343</v>
      </c>
      <c r="C266" s="469"/>
      <c r="D266" s="469"/>
      <c r="E266" s="470"/>
    </row>
    <row r="267" spans="1:5" ht="15.75" thickBot="1" x14ac:dyDescent="0.3">
      <c r="A267" s="7" t="s">
        <v>30</v>
      </c>
      <c r="B267" s="449" t="s">
        <v>343</v>
      </c>
      <c r="C267" s="450"/>
      <c r="D267" s="450"/>
      <c r="E267" s="451"/>
    </row>
    <row r="268" spans="1:5" ht="15.75" thickBot="1" x14ac:dyDescent="0.3">
      <c r="A268" s="7" t="s">
        <v>32</v>
      </c>
      <c r="B268" s="468" t="s">
        <v>343</v>
      </c>
      <c r="C268" s="469"/>
      <c r="D268" s="469"/>
      <c r="E268" s="470"/>
    </row>
    <row r="269" spans="1:5" ht="12.75" customHeight="1" x14ac:dyDescent="0.25">
      <c r="A269" s="444"/>
      <c r="B269" s="5">
        <v>2019</v>
      </c>
      <c r="C269" s="5">
        <v>2020</v>
      </c>
      <c r="D269" s="5">
        <v>2021</v>
      </c>
      <c r="E269" s="5">
        <v>2022</v>
      </c>
    </row>
    <row r="270" spans="1:5" ht="9" customHeight="1" thickBot="1" x14ac:dyDescent="0.3">
      <c r="A270" s="445"/>
      <c r="B270" s="18" t="s">
        <v>13</v>
      </c>
      <c r="C270" s="18" t="s">
        <v>14</v>
      </c>
      <c r="D270" s="18" t="s">
        <v>14</v>
      </c>
      <c r="E270" s="18" t="s">
        <v>14</v>
      </c>
    </row>
    <row r="271" spans="1:5" ht="15.75" thickBot="1" x14ac:dyDescent="0.3">
      <c r="A271" s="7" t="s">
        <v>34</v>
      </c>
      <c r="B271" s="19"/>
      <c r="C271" s="19"/>
      <c r="D271" s="19"/>
      <c r="E271" s="19"/>
    </row>
    <row r="272" spans="1:5" ht="15.75" thickBot="1" x14ac:dyDescent="0.3">
      <c r="A272" s="7" t="s">
        <v>35</v>
      </c>
      <c r="B272" s="19"/>
      <c r="C272" s="19"/>
      <c r="D272" s="19"/>
      <c r="E272" s="19"/>
    </row>
    <row r="273" spans="1:5" ht="15.75" thickBot="1" x14ac:dyDescent="0.3">
      <c r="A273" s="7" t="s">
        <v>36</v>
      </c>
      <c r="B273" s="19"/>
      <c r="C273" s="19"/>
      <c r="D273" s="19"/>
      <c r="E273" s="19"/>
    </row>
    <row r="274" spans="1:5" ht="15.75" thickBot="1" x14ac:dyDescent="0.3">
      <c r="A274" s="7" t="s">
        <v>37</v>
      </c>
      <c r="B274" s="20"/>
      <c r="C274" s="21"/>
      <c r="D274" s="21"/>
      <c r="E274" s="21"/>
    </row>
    <row r="275" spans="1:5" ht="15.75" thickBot="1" x14ac:dyDescent="0.3">
      <c r="A275" s="7" t="s">
        <v>39</v>
      </c>
      <c r="B275" s="20"/>
      <c r="C275" s="21"/>
      <c r="D275" s="21"/>
      <c r="E275" s="21"/>
    </row>
    <row r="276" spans="1:5" ht="15.75" thickBot="1" x14ac:dyDescent="0.3">
      <c r="A276" s="7" t="s">
        <v>40</v>
      </c>
      <c r="B276" s="20"/>
      <c r="C276" s="21"/>
      <c r="D276" s="21"/>
      <c r="E276" s="21"/>
    </row>
    <row r="277" spans="1:5" ht="15.75" thickBot="1" x14ac:dyDescent="0.3">
      <c r="A277" s="471" t="s">
        <v>336</v>
      </c>
      <c r="B277" s="472"/>
      <c r="C277" s="472"/>
      <c r="D277" s="472"/>
      <c r="E277" s="473"/>
    </row>
    <row r="278" spans="1:5" ht="12.75" customHeight="1" x14ac:dyDescent="0.25">
      <c r="A278" s="444"/>
      <c r="B278" s="5">
        <v>2019</v>
      </c>
      <c r="C278" s="5">
        <v>2020</v>
      </c>
      <c r="D278" s="5">
        <v>2021</v>
      </c>
      <c r="E278" s="5">
        <v>2022</v>
      </c>
    </row>
    <row r="279" spans="1:5" ht="9" customHeight="1" thickBot="1" x14ac:dyDescent="0.3">
      <c r="A279" s="445"/>
      <c r="B279" s="18" t="s">
        <v>13</v>
      </c>
      <c r="C279" s="18" t="s">
        <v>14</v>
      </c>
      <c r="D279" s="18" t="s">
        <v>14</v>
      </c>
      <c r="E279" s="18" t="s">
        <v>14</v>
      </c>
    </row>
    <row r="280" spans="1:5" ht="15.75" thickBot="1" x14ac:dyDescent="0.3">
      <c r="A280" s="24" t="s">
        <v>42</v>
      </c>
      <c r="B280" s="31"/>
      <c r="C280" s="31"/>
      <c r="D280" s="31"/>
      <c r="E280" s="31"/>
    </row>
    <row r="281" spans="1:5" ht="24.75" thickBot="1" x14ac:dyDescent="0.3">
      <c r="A281" s="27" t="s">
        <v>301</v>
      </c>
      <c r="B281" s="29"/>
      <c r="C281" s="39"/>
      <c r="D281" s="39"/>
      <c r="E281" s="39"/>
    </row>
    <row r="282" spans="1:5" ht="24.75" thickBot="1" x14ac:dyDescent="0.3">
      <c r="A282" s="27" t="s">
        <v>320</v>
      </c>
      <c r="B282" s="29"/>
      <c r="C282" s="39"/>
      <c r="D282" s="39"/>
      <c r="E282" s="39"/>
    </row>
    <row r="283" spans="1:5" ht="24.75" thickBot="1" x14ac:dyDescent="0.3">
      <c r="A283" s="24" t="s">
        <v>45</v>
      </c>
      <c r="B283" s="31"/>
      <c r="C283" s="31"/>
      <c r="D283" s="31"/>
      <c r="E283" s="31"/>
    </row>
    <row r="284" spans="1:5" ht="36.75" thickBot="1" x14ac:dyDescent="0.3">
      <c r="A284" s="27" t="s">
        <v>303</v>
      </c>
      <c r="B284" s="29"/>
      <c r="C284" s="31"/>
      <c r="D284" s="31"/>
      <c r="E284" s="31"/>
    </row>
    <row r="285" spans="1:5" ht="36.75" thickBot="1" x14ac:dyDescent="0.3">
      <c r="A285" s="27" t="s">
        <v>321</v>
      </c>
      <c r="B285" s="29"/>
      <c r="C285" s="31"/>
      <c r="D285" s="31"/>
      <c r="E285" s="31"/>
    </row>
    <row r="286" spans="1:5" ht="15.75" thickBot="1" x14ac:dyDescent="0.3">
      <c r="A286" s="24" t="s">
        <v>46</v>
      </c>
      <c r="B286" s="29"/>
      <c r="C286" s="31"/>
      <c r="D286" s="31"/>
      <c r="E286" s="31"/>
    </row>
    <row r="287" spans="1:5" ht="36.75" thickBot="1" x14ac:dyDescent="0.3">
      <c r="A287" s="27" t="s">
        <v>305</v>
      </c>
      <c r="B287" s="29"/>
      <c r="C287" s="31"/>
      <c r="D287" s="31"/>
      <c r="E287" s="31"/>
    </row>
    <row r="288" spans="1:5" ht="36.75" thickBot="1" x14ac:dyDescent="0.3">
      <c r="A288" s="27" t="s">
        <v>322</v>
      </c>
      <c r="B288" s="29"/>
      <c r="C288" s="31"/>
      <c r="D288" s="31"/>
      <c r="E288" s="31"/>
    </row>
    <row r="289" spans="1:5" ht="15.75" thickBot="1" x14ac:dyDescent="0.3">
      <c r="A289" s="24" t="s">
        <v>47</v>
      </c>
      <c r="B289" s="29"/>
      <c r="C289" s="31"/>
      <c r="D289" s="31"/>
      <c r="E289" s="31"/>
    </row>
    <row r="290" spans="1:5" ht="24.75" thickBot="1" x14ac:dyDescent="0.3">
      <c r="A290" s="27" t="s">
        <v>307</v>
      </c>
      <c r="B290" s="29"/>
      <c r="C290" s="31"/>
      <c r="D290" s="31"/>
      <c r="E290" s="31"/>
    </row>
    <row r="291" spans="1:5" ht="24.75" thickBot="1" x14ac:dyDescent="0.3">
      <c r="A291" s="27" t="s">
        <v>323</v>
      </c>
      <c r="B291" s="29"/>
      <c r="C291" s="31"/>
      <c r="D291" s="31"/>
      <c r="E291" s="31"/>
    </row>
    <row r="292" spans="1:5" ht="15.75" thickBot="1" x14ac:dyDescent="0.3">
      <c r="A292" s="24" t="s">
        <v>48</v>
      </c>
      <c r="B292" s="29"/>
      <c r="C292" s="31"/>
      <c r="D292" s="31"/>
      <c r="E292" s="31"/>
    </row>
    <row r="293" spans="1:5" ht="36.75" thickBot="1" x14ac:dyDescent="0.3">
      <c r="A293" s="27" t="s">
        <v>309</v>
      </c>
      <c r="B293" s="29"/>
      <c r="C293" s="31"/>
      <c r="D293" s="31"/>
      <c r="E293" s="31"/>
    </row>
    <row r="294" spans="1:5" ht="36.75" thickBot="1" x14ac:dyDescent="0.3">
      <c r="A294" s="27" t="s">
        <v>324</v>
      </c>
      <c r="B294" s="29"/>
      <c r="C294" s="31"/>
      <c r="D294" s="31"/>
      <c r="E294" s="31"/>
    </row>
    <row r="295" spans="1:5" ht="15.75" thickBot="1" x14ac:dyDescent="0.3">
      <c r="A295" s="24" t="s">
        <v>49</v>
      </c>
      <c r="B295" s="29"/>
      <c r="C295" s="31"/>
      <c r="D295" s="31"/>
      <c r="E295" s="31"/>
    </row>
    <row r="296" spans="1:5" ht="36.75" thickBot="1" x14ac:dyDescent="0.3">
      <c r="A296" s="27" t="s">
        <v>311</v>
      </c>
      <c r="B296" s="29"/>
      <c r="C296" s="31"/>
      <c r="D296" s="31"/>
      <c r="E296" s="31"/>
    </row>
    <row r="297" spans="1:5" ht="24.75" thickBot="1" x14ac:dyDescent="0.3">
      <c r="A297" s="27" t="s">
        <v>325</v>
      </c>
      <c r="B297" s="29"/>
      <c r="C297" s="31"/>
      <c r="D297" s="31"/>
      <c r="E297" s="31"/>
    </row>
    <row r="298" spans="1:5" ht="24.75" thickBot="1" x14ac:dyDescent="0.3">
      <c r="A298" s="24" t="s">
        <v>50</v>
      </c>
      <c r="B298" s="29"/>
      <c r="C298" s="31"/>
      <c r="D298" s="31"/>
      <c r="E298" s="31"/>
    </row>
    <row r="299" spans="1:5" ht="36.75" thickBot="1" x14ac:dyDescent="0.3">
      <c r="A299" s="27" t="s">
        <v>313</v>
      </c>
      <c r="B299" s="29"/>
      <c r="C299" s="31"/>
      <c r="D299" s="31"/>
      <c r="E299" s="31"/>
    </row>
    <row r="300" spans="1:5" ht="36.75" thickBot="1" x14ac:dyDescent="0.3">
      <c r="A300" s="27" t="s">
        <v>326</v>
      </c>
      <c r="B300" s="29"/>
      <c r="C300" s="31"/>
      <c r="D300" s="31"/>
      <c r="E300" s="31"/>
    </row>
    <row r="301" spans="1:5" ht="24.75" thickBot="1" x14ac:dyDescent="0.3">
      <c r="A301" s="194" t="s">
        <v>352</v>
      </c>
      <c r="B301" s="195">
        <f>B298+B292+B295+B289+B286+B283+B280</f>
        <v>0</v>
      </c>
      <c r="C301" s="195">
        <f>C298+C292+C295+C289+C286+C283+C280</f>
        <v>0</v>
      </c>
      <c r="D301" s="195">
        <f>D298+D292+D295+D289+D286+D283+D280</f>
        <v>0</v>
      </c>
      <c r="E301" s="195">
        <f>E298+E292+E295+E289+E286+E283+E280</f>
        <v>0</v>
      </c>
    </row>
    <row r="302" spans="1:5" x14ac:dyDescent="0.25">
      <c r="A302" s="654" t="s">
        <v>328</v>
      </c>
      <c r="B302" s="667"/>
      <c r="C302" s="667"/>
      <c r="D302" s="667"/>
      <c r="E302" s="668"/>
    </row>
    <row r="303" spans="1:5" x14ac:dyDescent="0.25">
      <c r="A303" s="655"/>
      <c r="B303" s="670"/>
      <c r="C303" s="670"/>
      <c r="D303" s="670"/>
      <c r="E303" s="671"/>
    </row>
    <row r="304" spans="1:5" ht="15.75" thickBot="1" x14ac:dyDescent="0.3">
      <c r="A304" s="656"/>
      <c r="B304" s="673"/>
      <c r="C304" s="673"/>
      <c r="D304" s="673"/>
      <c r="E304" s="674"/>
    </row>
    <row r="305" spans="1:6" ht="15.75" thickBot="1" x14ac:dyDescent="0.3">
      <c r="A305" s="42" t="s">
        <v>52</v>
      </c>
      <c r="B305" s="38">
        <f>IF(B301-B272=0,0,"Error")</f>
        <v>0</v>
      </c>
      <c r="C305" s="38">
        <f>IF(C301-C272=0,0,"Error")</f>
        <v>0</v>
      </c>
      <c r="D305" s="38">
        <f>IF(D301-D272=0,0,"Error")</f>
        <v>0</v>
      </c>
      <c r="E305" s="38">
        <f>IF(E301-E272=0,0,"Error")</f>
        <v>0</v>
      </c>
    </row>
    <row r="306" spans="1:6" ht="15.75" thickBot="1" x14ac:dyDescent="0.3">
      <c r="A306" s="474" t="s">
        <v>86</v>
      </c>
      <c r="B306" s="475"/>
      <c r="C306" s="475"/>
      <c r="D306" s="475"/>
      <c r="E306" s="476"/>
    </row>
    <row r="307" spans="1:6" ht="15.75" thickBot="1" x14ac:dyDescent="0.3">
      <c r="A307" s="474" t="s">
        <v>66</v>
      </c>
      <c r="B307" s="475"/>
      <c r="C307" s="475"/>
      <c r="D307" s="475"/>
      <c r="E307" s="476"/>
    </row>
    <row r="308" spans="1:6" ht="15.75" thickBot="1" x14ac:dyDescent="0.3">
      <c r="A308" s="7" t="s">
        <v>88</v>
      </c>
      <c r="B308" s="468"/>
      <c r="C308" s="469"/>
      <c r="D308" s="469"/>
      <c r="E308" s="470"/>
    </row>
    <row r="309" spans="1:6" ht="15.75" thickBot="1" x14ac:dyDescent="0.3">
      <c r="A309" s="17" t="s">
        <v>28</v>
      </c>
      <c r="B309" s="468"/>
      <c r="C309" s="469"/>
      <c r="D309" s="469"/>
      <c r="E309" s="470"/>
    </row>
    <row r="310" spans="1:6" ht="17.25" customHeight="1" thickBot="1" x14ac:dyDescent="0.3">
      <c r="A310" s="7" t="s">
        <v>30</v>
      </c>
      <c r="B310" s="468"/>
      <c r="C310" s="469"/>
      <c r="D310" s="469"/>
      <c r="E310" s="470"/>
    </row>
    <row r="311" spans="1:6" ht="15.75" thickBot="1" x14ac:dyDescent="0.3">
      <c r="A311" s="7" t="s">
        <v>32</v>
      </c>
      <c r="B311" s="468"/>
      <c r="C311" s="469"/>
      <c r="D311" s="469"/>
      <c r="E311" s="470"/>
    </row>
    <row r="312" spans="1:6" ht="12.75" customHeight="1" x14ac:dyDescent="0.25">
      <c r="A312" s="444"/>
      <c r="B312" s="5">
        <v>2019</v>
      </c>
      <c r="C312" s="5">
        <v>2020</v>
      </c>
      <c r="D312" s="5">
        <v>2021</v>
      </c>
      <c r="E312" s="5">
        <v>2022</v>
      </c>
    </row>
    <row r="313" spans="1:6" ht="9" customHeight="1" thickBot="1" x14ac:dyDescent="0.3">
      <c r="A313" s="445"/>
      <c r="B313" s="18" t="s">
        <v>13</v>
      </c>
      <c r="C313" s="18" t="s">
        <v>14</v>
      </c>
      <c r="D313" s="18" t="s">
        <v>14</v>
      </c>
      <c r="E313" s="18" t="s">
        <v>14</v>
      </c>
    </row>
    <row r="314" spans="1:6" ht="15.75" thickBot="1" x14ac:dyDescent="0.3">
      <c r="A314" s="7" t="s">
        <v>34</v>
      </c>
      <c r="B314" s="19"/>
      <c r="C314" s="19"/>
      <c r="D314" s="19"/>
      <c r="E314" s="19"/>
    </row>
    <row r="315" spans="1:6" ht="15.75" thickBot="1" x14ac:dyDescent="0.3">
      <c r="A315" s="7" t="s">
        <v>35</v>
      </c>
      <c r="B315" s="19"/>
      <c r="C315" s="19"/>
      <c r="D315" s="19"/>
      <c r="E315" s="19"/>
    </row>
    <row r="316" spans="1:6" ht="15.75" thickBot="1" x14ac:dyDescent="0.3">
      <c r="A316" s="7" t="s">
        <v>36</v>
      </c>
      <c r="B316" s="19"/>
      <c r="C316" s="19"/>
      <c r="D316" s="19"/>
      <c r="E316" s="19"/>
    </row>
    <row r="317" spans="1:6" ht="15.75" thickBot="1" x14ac:dyDescent="0.3">
      <c r="A317" s="7" t="s">
        <v>37</v>
      </c>
      <c r="B317" s="20"/>
      <c r="C317" s="21"/>
      <c r="D317" s="21"/>
      <c r="E317" s="21"/>
      <c r="F317" s="66"/>
    </row>
    <row r="318" spans="1:6" ht="15.75" thickBot="1" x14ac:dyDescent="0.3">
      <c r="A318" s="7" t="s">
        <v>39</v>
      </c>
      <c r="B318" s="20"/>
      <c r="C318" s="21"/>
      <c r="D318" s="21"/>
      <c r="E318" s="21"/>
    </row>
    <row r="319" spans="1:6" ht="15.75" thickBot="1" x14ac:dyDescent="0.3">
      <c r="A319" s="7" t="s">
        <v>40</v>
      </c>
      <c r="B319" s="20"/>
      <c r="C319" s="21"/>
      <c r="D319" s="21"/>
      <c r="E319" s="21"/>
    </row>
    <row r="320" spans="1:6" ht="15.75" thickBot="1" x14ac:dyDescent="0.3">
      <c r="A320" s="471" t="s">
        <v>41</v>
      </c>
      <c r="B320" s="472"/>
      <c r="C320" s="472"/>
      <c r="D320" s="472"/>
      <c r="E320" s="473"/>
    </row>
    <row r="321" spans="1:5" ht="12.75" customHeight="1" x14ac:dyDescent="0.25">
      <c r="A321" s="444"/>
      <c r="B321" s="5">
        <v>2019</v>
      </c>
      <c r="C321" s="5">
        <v>2020</v>
      </c>
      <c r="D321" s="5">
        <v>2021</v>
      </c>
      <c r="E321" s="5">
        <v>2022</v>
      </c>
    </row>
    <row r="322" spans="1:5" ht="9" customHeight="1" thickBot="1" x14ac:dyDescent="0.3">
      <c r="A322" s="445"/>
      <c r="B322" s="18" t="s">
        <v>13</v>
      </c>
      <c r="C322" s="18" t="s">
        <v>14</v>
      </c>
      <c r="D322" s="18" t="s">
        <v>14</v>
      </c>
      <c r="E322" s="18" t="s">
        <v>14</v>
      </c>
    </row>
    <row r="323" spans="1:5" ht="15.75" thickBot="1" x14ac:dyDescent="0.3">
      <c r="A323" s="24" t="s">
        <v>75</v>
      </c>
      <c r="B323" s="31"/>
      <c r="C323" s="31"/>
      <c r="D323" s="31"/>
      <c r="E323" s="31"/>
    </row>
    <row r="324" spans="1:5" ht="15.75" thickBot="1" x14ac:dyDescent="0.3">
      <c r="A324" s="24" t="s">
        <v>79</v>
      </c>
      <c r="B324" s="19"/>
      <c r="C324" s="19"/>
      <c r="D324" s="19"/>
      <c r="E324" s="19"/>
    </row>
    <row r="325" spans="1:5" ht="15.75" thickBot="1" x14ac:dyDescent="0.3">
      <c r="A325" s="36" t="s">
        <v>51</v>
      </c>
      <c r="B325" s="29">
        <f>B324+B323</f>
        <v>0</v>
      </c>
      <c r="C325" s="29">
        <f>C324+C323</f>
        <v>0</v>
      </c>
      <c r="D325" s="29">
        <f>D324+D323</f>
        <v>0</v>
      </c>
      <c r="E325" s="29">
        <f>E324+E323</f>
        <v>0</v>
      </c>
    </row>
    <row r="326" spans="1:5" x14ac:dyDescent="0.25">
      <c r="A326" s="654" t="s">
        <v>165</v>
      </c>
      <c r="B326" s="666"/>
      <c r="C326" s="667"/>
      <c r="D326" s="667"/>
      <c r="E326" s="668"/>
    </row>
    <row r="327" spans="1:5" x14ac:dyDescent="0.25">
      <c r="A327" s="655"/>
      <c r="B327" s="669"/>
      <c r="C327" s="670"/>
      <c r="D327" s="670"/>
      <c r="E327" s="671"/>
    </row>
    <row r="328" spans="1:5" ht="15.75" thickBot="1" x14ac:dyDescent="0.3">
      <c r="A328" s="656"/>
      <c r="B328" s="672"/>
      <c r="C328" s="673"/>
      <c r="D328" s="673"/>
      <c r="E328" s="674"/>
    </row>
    <row r="329" spans="1:5" ht="15.75" thickBot="1" x14ac:dyDescent="0.3">
      <c r="A329" s="7" t="s">
        <v>88</v>
      </c>
      <c r="B329" s="480" t="s">
        <v>356</v>
      </c>
      <c r="C329" s="481"/>
      <c r="D329" s="481"/>
      <c r="E329" s="482"/>
    </row>
    <row r="330" spans="1:5" ht="15.75" thickBot="1" x14ac:dyDescent="0.3">
      <c r="A330" s="17" t="s">
        <v>264</v>
      </c>
      <c r="B330" s="468" t="s">
        <v>343</v>
      </c>
      <c r="C330" s="469"/>
      <c r="D330" s="469"/>
      <c r="E330" s="470"/>
    </row>
    <row r="331" spans="1:5" ht="17.25" customHeight="1" thickBot="1" x14ac:dyDescent="0.3">
      <c r="A331" s="7" t="s">
        <v>30</v>
      </c>
      <c r="B331" s="449" t="s">
        <v>343</v>
      </c>
      <c r="C331" s="450"/>
      <c r="D331" s="450"/>
      <c r="E331" s="451"/>
    </row>
    <row r="332" spans="1:5" ht="15.75" thickBot="1" x14ac:dyDescent="0.3">
      <c r="A332" s="7" t="s">
        <v>32</v>
      </c>
      <c r="B332" s="468" t="s">
        <v>343</v>
      </c>
      <c r="C332" s="469"/>
      <c r="D332" s="469"/>
      <c r="E332" s="470"/>
    </row>
    <row r="333" spans="1:5" ht="12.75" customHeight="1" x14ac:dyDescent="0.25">
      <c r="A333" s="444"/>
      <c r="B333" s="5">
        <v>2019</v>
      </c>
      <c r="C333" s="5">
        <v>2020</v>
      </c>
      <c r="D333" s="5">
        <v>2021</v>
      </c>
      <c r="E333" s="5">
        <v>2022</v>
      </c>
    </row>
    <row r="334" spans="1:5" ht="9" customHeight="1" thickBot="1" x14ac:dyDescent="0.3">
      <c r="A334" s="445"/>
      <c r="B334" s="18" t="s">
        <v>13</v>
      </c>
      <c r="C334" s="18" t="s">
        <v>14</v>
      </c>
      <c r="D334" s="18" t="s">
        <v>14</v>
      </c>
      <c r="E334" s="18" t="s">
        <v>14</v>
      </c>
    </row>
    <row r="335" spans="1:5" ht="15.75" thickBot="1" x14ac:dyDescent="0.3">
      <c r="A335" s="7" t="s">
        <v>34</v>
      </c>
      <c r="B335" s="19"/>
      <c r="C335" s="19"/>
      <c r="D335" s="19"/>
      <c r="E335" s="19"/>
    </row>
    <row r="336" spans="1:5" ht="15.75" thickBot="1" x14ac:dyDescent="0.3">
      <c r="A336" s="7" t="s">
        <v>35</v>
      </c>
      <c r="B336" s="19"/>
      <c r="C336" s="19"/>
      <c r="D336" s="19"/>
      <c r="E336" s="19"/>
    </row>
    <row r="337" spans="1:6" ht="15.75" thickBot="1" x14ac:dyDescent="0.3">
      <c r="A337" s="7" t="s">
        <v>36</v>
      </c>
      <c r="B337" s="19"/>
      <c r="C337" s="19"/>
      <c r="D337" s="19"/>
      <c r="E337" s="19"/>
    </row>
    <row r="338" spans="1:6" ht="15.75" thickBot="1" x14ac:dyDescent="0.3">
      <c r="A338" s="7" t="s">
        <v>37</v>
      </c>
      <c r="B338" s="20"/>
      <c r="C338" s="21"/>
      <c r="D338" s="21"/>
      <c r="E338" s="21"/>
      <c r="F338" s="66"/>
    </row>
    <row r="339" spans="1:6" ht="15.75" thickBot="1" x14ac:dyDescent="0.3">
      <c r="A339" s="7" t="s">
        <v>39</v>
      </c>
      <c r="B339" s="20"/>
      <c r="C339" s="21"/>
      <c r="D339" s="21"/>
      <c r="E339" s="21"/>
    </row>
    <row r="340" spans="1:6" ht="15.75" thickBot="1" x14ac:dyDescent="0.3">
      <c r="A340" s="7" t="s">
        <v>40</v>
      </c>
      <c r="B340" s="20"/>
      <c r="C340" s="21"/>
      <c r="D340" s="21"/>
      <c r="E340" s="21"/>
    </row>
    <row r="341" spans="1:6" ht="15.75" thickBot="1" x14ac:dyDescent="0.3">
      <c r="A341" s="471" t="s">
        <v>336</v>
      </c>
      <c r="B341" s="472"/>
      <c r="C341" s="472"/>
      <c r="D341" s="472"/>
      <c r="E341" s="473"/>
    </row>
    <row r="342" spans="1:6" ht="12.75" customHeight="1" x14ac:dyDescent="0.25">
      <c r="A342" s="444"/>
      <c r="B342" s="5">
        <v>2019</v>
      </c>
      <c r="C342" s="5">
        <v>2020</v>
      </c>
      <c r="D342" s="5">
        <v>2021</v>
      </c>
      <c r="E342" s="5">
        <v>2022</v>
      </c>
    </row>
    <row r="343" spans="1:6" ht="9" customHeight="1" thickBot="1" x14ac:dyDescent="0.3">
      <c r="A343" s="445"/>
      <c r="B343" s="18" t="s">
        <v>13</v>
      </c>
      <c r="C343" s="18" t="s">
        <v>14</v>
      </c>
      <c r="D343" s="18" t="s">
        <v>14</v>
      </c>
      <c r="E343" s="18" t="s">
        <v>14</v>
      </c>
    </row>
    <row r="344" spans="1:6" ht="15.75" thickBot="1" x14ac:dyDescent="0.3">
      <c r="A344" s="24" t="s">
        <v>75</v>
      </c>
      <c r="B344" s="31"/>
      <c r="C344" s="31"/>
      <c r="D344" s="31"/>
      <c r="E344" s="31"/>
    </row>
    <row r="345" spans="1:6" ht="15.75" thickBot="1" x14ac:dyDescent="0.3">
      <c r="A345" s="24" t="s">
        <v>79</v>
      </c>
      <c r="B345" s="29"/>
      <c r="C345" s="31"/>
      <c r="D345" s="31"/>
      <c r="E345" s="31"/>
    </row>
    <row r="346" spans="1:6" ht="15.75" thickBot="1" x14ac:dyDescent="0.3">
      <c r="A346" s="36" t="s">
        <v>327</v>
      </c>
      <c r="B346" s="29">
        <f>B345+B344</f>
        <v>0</v>
      </c>
      <c r="C346" s="29">
        <f>C345+C344</f>
        <v>0</v>
      </c>
      <c r="D346" s="29">
        <f>D345+D344</f>
        <v>0</v>
      </c>
      <c r="E346" s="29">
        <f>E345+E344</f>
        <v>0</v>
      </c>
    </row>
    <row r="347" spans="1:6" x14ac:dyDescent="0.25">
      <c r="A347" s="654" t="s">
        <v>337</v>
      </c>
      <c r="B347" s="666"/>
      <c r="C347" s="667"/>
      <c r="D347" s="667"/>
      <c r="E347" s="668"/>
    </row>
    <row r="348" spans="1:6" x14ac:dyDescent="0.25">
      <c r="A348" s="655"/>
      <c r="B348" s="669"/>
      <c r="C348" s="670"/>
      <c r="D348" s="670"/>
      <c r="E348" s="671"/>
    </row>
    <row r="349" spans="1:6" ht="15.75" thickBot="1" x14ac:dyDescent="0.3">
      <c r="A349" s="656"/>
      <c r="B349" s="672"/>
      <c r="C349" s="673"/>
      <c r="D349" s="673"/>
      <c r="E349" s="674"/>
    </row>
    <row r="350" spans="1:6" ht="15.75" thickBot="1" x14ac:dyDescent="0.3">
      <c r="A350" s="474" t="s">
        <v>86</v>
      </c>
      <c r="B350" s="475"/>
      <c r="C350" s="475"/>
      <c r="D350" s="475"/>
      <c r="E350" s="476"/>
    </row>
    <row r="351" spans="1:6" ht="15.75" thickBot="1" x14ac:dyDescent="0.3">
      <c r="A351" s="474" t="s">
        <v>87</v>
      </c>
      <c r="B351" s="475"/>
      <c r="C351" s="475"/>
      <c r="D351" s="475"/>
      <c r="E351" s="476"/>
    </row>
    <row r="352" spans="1:6" ht="15.75" thickBot="1" x14ac:dyDescent="0.3">
      <c r="A352" s="7" t="s">
        <v>88</v>
      </c>
      <c r="B352" s="480" t="s">
        <v>356</v>
      </c>
      <c r="C352" s="481"/>
      <c r="D352" s="481"/>
      <c r="E352" s="482"/>
    </row>
    <row r="353" spans="1:6" ht="15.75" thickBot="1" x14ac:dyDescent="0.3">
      <c r="A353" s="17" t="s">
        <v>28</v>
      </c>
      <c r="B353" s="468" t="s">
        <v>343</v>
      </c>
      <c r="C353" s="469"/>
      <c r="D353" s="469"/>
      <c r="E353" s="470"/>
    </row>
    <row r="354" spans="1:6" ht="17.25" customHeight="1" thickBot="1" x14ac:dyDescent="0.3">
      <c r="A354" s="7" t="s">
        <v>30</v>
      </c>
      <c r="B354" s="449" t="s">
        <v>343</v>
      </c>
      <c r="C354" s="450"/>
      <c r="D354" s="450"/>
      <c r="E354" s="451"/>
    </row>
    <row r="355" spans="1:6" ht="15.75" thickBot="1" x14ac:dyDescent="0.3">
      <c r="A355" s="7" t="s">
        <v>32</v>
      </c>
      <c r="B355" s="468" t="s">
        <v>343</v>
      </c>
      <c r="C355" s="469"/>
      <c r="D355" s="469"/>
      <c r="E355" s="470"/>
    </row>
    <row r="356" spans="1:6" ht="12.75" customHeight="1" x14ac:dyDescent="0.25">
      <c r="A356" s="444"/>
      <c r="B356" s="5">
        <v>2019</v>
      </c>
      <c r="C356" s="5">
        <v>2020</v>
      </c>
      <c r="D356" s="5">
        <v>2021</v>
      </c>
      <c r="E356" s="5">
        <v>2022</v>
      </c>
    </row>
    <row r="357" spans="1:6" ht="9" customHeight="1" thickBot="1" x14ac:dyDescent="0.3">
      <c r="A357" s="445"/>
      <c r="B357" s="18" t="s">
        <v>13</v>
      </c>
      <c r="C357" s="18" t="s">
        <v>14</v>
      </c>
      <c r="D357" s="18" t="s">
        <v>14</v>
      </c>
      <c r="E357" s="18" t="s">
        <v>14</v>
      </c>
    </row>
    <row r="358" spans="1:6" ht="15.75" thickBot="1" x14ac:dyDescent="0.3">
      <c r="A358" s="7" t="s">
        <v>34</v>
      </c>
      <c r="B358" s="19"/>
      <c r="C358" s="19"/>
      <c r="D358" s="19"/>
      <c r="E358" s="19"/>
    </row>
    <row r="359" spans="1:6" ht="15.75" thickBot="1" x14ac:dyDescent="0.3">
      <c r="A359" s="7" t="s">
        <v>35</v>
      </c>
      <c r="B359" s="19"/>
      <c r="C359" s="19"/>
      <c r="D359" s="19"/>
      <c r="E359" s="19"/>
    </row>
    <row r="360" spans="1:6" ht="15.75" thickBot="1" x14ac:dyDescent="0.3">
      <c r="A360" s="7" t="s">
        <v>36</v>
      </c>
      <c r="B360" s="19"/>
      <c r="C360" s="19"/>
      <c r="D360" s="19"/>
      <c r="E360" s="19"/>
    </row>
    <row r="361" spans="1:6" ht="15.75" thickBot="1" x14ac:dyDescent="0.3">
      <c r="A361" s="7" t="s">
        <v>37</v>
      </c>
      <c r="B361" s="20"/>
      <c r="C361" s="21"/>
      <c r="D361" s="21"/>
      <c r="E361" s="21"/>
      <c r="F361" s="66"/>
    </row>
    <row r="362" spans="1:6" ht="15.75" thickBot="1" x14ac:dyDescent="0.3">
      <c r="A362" s="7" t="s">
        <v>39</v>
      </c>
      <c r="B362" s="20"/>
      <c r="C362" s="21"/>
      <c r="D362" s="21"/>
      <c r="E362" s="21"/>
    </row>
    <row r="363" spans="1:6" ht="15.75" thickBot="1" x14ac:dyDescent="0.3">
      <c r="A363" s="7" t="s">
        <v>40</v>
      </c>
      <c r="B363" s="20"/>
      <c r="C363" s="21"/>
      <c r="D363" s="21"/>
      <c r="E363" s="21"/>
    </row>
    <row r="364" spans="1:6" ht="15.75" thickBot="1" x14ac:dyDescent="0.3">
      <c r="A364" s="471" t="s">
        <v>41</v>
      </c>
      <c r="B364" s="472"/>
      <c r="C364" s="472"/>
      <c r="D364" s="472"/>
      <c r="E364" s="473"/>
    </row>
    <row r="365" spans="1:6" ht="12.75" customHeight="1" x14ac:dyDescent="0.25">
      <c r="A365" s="444"/>
      <c r="B365" s="5">
        <v>2019</v>
      </c>
      <c r="C365" s="5">
        <v>2020</v>
      </c>
      <c r="D365" s="5">
        <v>2021</v>
      </c>
      <c r="E365" s="5">
        <v>2022</v>
      </c>
    </row>
    <row r="366" spans="1:6" ht="9" customHeight="1" thickBot="1" x14ac:dyDescent="0.3">
      <c r="A366" s="445"/>
      <c r="B366" s="18" t="s">
        <v>13</v>
      </c>
      <c r="C366" s="18" t="s">
        <v>14</v>
      </c>
      <c r="D366" s="18" t="s">
        <v>14</v>
      </c>
      <c r="E366" s="18" t="s">
        <v>14</v>
      </c>
    </row>
    <row r="367" spans="1:6" ht="15.75" thickBot="1" x14ac:dyDescent="0.3">
      <c r="A367" s="24" t="s">
        <v>75</v>
      </c>
      <c r="B367" s="31"/>
      <c r="C367" s="31"/>
      <c r="D367" s="31"/>
      <c r="E367" s="31"/>
    </row>
    <row r="368" spans="1:6" ht="15.75" thickBot="1" x14ac:dyDescent="0.3">
      <c r="A368" s="24" t="s">
        <v>79</v>
      </c>
      <c r="B368" s="29"/>
      <c r="C368" s="31"/>
      <c r="D368" s="31"/>
      <c r="E368" s="31"/>
    </row>
    <row r="369" spans="1:6" ht="15.75" thickBot="1" x14ac:dyDescent="0.3">
      <c r="A369" s="36" t="s">
        <v>51</v>
      </c>
      <c r="B369" s="29">
        <f>B368+B367</f>
        <v>0</v>
      </c>
      <c r="C369" s="29">
        <f>C368+C367</f>
        <v>0</v>
      </c>
      <c r="D369" s="29">
        <f>D368+D367</f>
        <v>0</v>
      </c>
      <c r="E369" s="29">
        <f>E368+E367</f>
        <v>0</v>
      </c>
    </row>
    <row r="370" spans="1:6" x14ac:dyDescent="0.25">
      <c r="A370" s="654" t="s">
        <v>165</v>
      </c>
      <c r="B370" s="666"/>
      <c r="C370" s="667"/>
      <c r="D370" s="667"/>
      <c r="E370" s="668"/>
    </row>
    <row r="371" spans="1:6" x14ac:dyDescent="0.25">
      <c r="A371" s="655"/>
      <c r="B371" s="669"/>
      <c r="C371" s="670"/>
      <c r="D371" s="670"/>
      <c r="E371" s="671"/>
    </row>
    <row r="372" spans="1:6" ht="15.75" thickBot="1" x14ac:dyDescent="0.3">
      <c r="A372" s="656"/>
      <c r="B372" s="672"/>
      <c r="C372" s="673"/>
      <c r="D372" s="673"/>
      <c r="E372" s="674"/>
    </row>
    <row r="373" spans="1:6" ht="15.75" thickBot="1" x14ac:dyDescent="0.3">
      <c r="A373" s="7" t="s">
        <v>88</v>
      </c>
      <c r="B373" s="480" t="s">
        <v>356</v>
      </c>
      <c r="C373" s="481"/>
      <c r="D373" s="481"/>
      <c r="E373" s="482"/>
    </row>
    <row r="374" spans="1:6" ht="15.75" thickBot="1" x14ac:dyDescent="0.3">
      <c r="A374" s="17" t="s">
        <v>264</v>
      </c>
      <c r="B374" s="468" t="s">
        <v>343</v>
      </c>
      <c r="C374" s="469"/>
      <c r="D374" s="469"/>
      <c r="E374" s="470"/>
    </row>
    <row r="375" spans="1:6" ht="17.25" customHeight="1" thickBot="1" x14ac:dyDescent="0.3">
      <c r="A375" s="7" t="s">
        <v>30</v>
      </c>
      <c r="B375" s="449" t="s">
        <v>343</v>
      </c>
      <c r="C375" s="450"/>
      <c r="D375" s="450"/>
      <c r="E375" s="451"/>
    </row>
    <row r="376" spans="1:6" ht="15.75" thickBot="1" x14ac:dyDescent="0.3">
      <c r="A376" s="7" t="s">
        <v>32</v>
      </c>
      <c r="B376" s="468" t="s">
        <v>343</v>
      </c>
      <c r="C376" s="469"/>
      <c r="D376" s="469"/>
      <c r="E376" s="470"/>
    </row>
    <row r="377" spans="1:6" ht="12.75" customHeight="1" x14ac:dyDescent="0.25">
      <c r="A377" s="444"/>
      <c r="B377" s="5">
        <v>2019</v>
      </c>
      <c r="C377" s="5">
        <v>2020</v>
      </c>
      <c r="D377" s="5">
        <v>2021</v>
      </c>
      <c r="E377" s="5">
        <v>2022</v>
      </c>
    </row>
    <row r="378" spans="1:6" ht="9" customHeight="1" thickBot="1" x14ac:dyDescent="0.3">
      <c r="A378" s="445"/>
      <c r="B378" s="18" t="s">
        <v>13</v>
      </c>
      <c r="C378" s="18" t="s">
        <v>14</v>
      </c>
      <c r="D378" s="18" t="s">
        <v>14</v>
      </c>
      <c r="E378" s="18" t="s">
        <v>14</v>
      </c>
    </row>
    <row r="379" spans="1:6" ht="15.75" thickBot="1" x14ac:dyDescent="0.3">
      <c r="A379" s="7" t="s">
        <v>34</v>
      </c>
      <c r="B379" s="19"/>
      <c r="C379" s="19"/>
      <c r="D379" s="19"/>
      <c r="E379" s="19"/>
    </row>
    <row r="380" spans="1:6" ht="15.75" thickBot="1" x14ac:dyDescent="0.3">
      <c r="A380" s="7" t="s">
        <v>35</v>
      </c>
      <c r="B380" s="19"/>
      <c r="C380" s="19"/>
      <c r="D380" s="19"/>
      <c r="E380" s="19"/>
    </row>
    <row r="381" spans="1:6" ht="15.75" thickBot="1" x14ac:dyDescent="0.3">
      <c r="A381" s="7" t="s">
        <v>36</v>
      </c>
      <c r="B381" s="19"/>
      <c r="C381" s="19"/>
      <c r="D381" s="19"/>
      <c r="E381" s="19"/>
    </row>
    <row r="382" spans="1:6" ht="15.75" thickBot="1" x14ac:dyDescent="0.3">
      <c r="A382" s="7" t="s">
        <v>37</v>
      </c>
      <c r="B382" s="20"/>
      <c r="C382" s="21"/>
      <c r="D382" s="21"/>
      <c r="E382" s="21"/>
      <c r="F382" s="66"/>
    </row>
    <row r="383" spans="1:6" ht="15.75" thickBot="1" x14ac:dyDescent="0.3">
      <c r="A383" s="7" t="s">
        <v>39</v>
      </c>
      <c r="B383" s="20"/>
      <c r="C383" s="21"/>
      <c r="D383" s="21"/>
      <c r="E383" s="21"/>
    </row>
    <row r="384" spans="1:6" ht="15.75" thickBot="1" x14ac:dyDescent="0.3">
      <c r="A384" s="7" t="s">
        <v>40</v>
      </c>
      <c r="B384" s="20"/>
      <c r="C384" s="21"/>
      <c r="D384" s="21"/>
      <c r="E384" s="21"/>
    </row>
    <row r="385" spans="1:5" ht="15.75" thickBot="1" x14ac:dyDescent="0.3">
      <c r="A385" s="471" t="s">
        <v>336</v>
      </c>
      <c r="B385" s="472"/>
      <c r="C385" s="472"/>
      <c r="D385" s="472"/>
      <c r="E385" s="473"/>
    </row>
    <row r="386" spans="1:5" ht="12.75" customHeight="1" x14ac:dyDescent="0.25">
      <c r="A386" s="444"/>
      <c r="B386" s="5">
        <v>2019</v>
      </c>
      <c r="C386" s="5">
        <v>2020</v>
      </c>
      <c r="D386" s="5">
        <v>2021</v>
      </c>
      <c r="E386" s="5">
        <v>2022</v>
      </c>
    </row>
    <row r="387" spans="1:5" ht="9" customHeight="1" thickBot="1" x14ac:dyDescent="0.3">
      <c r="A387" s="445"/>
      <c r="B387" s="18" t="s">
        <v>13</v>
      </c>
      <c r="C387" s="18" t="s">
        <v>14</v>
      </c>
      <c r="D387" s="18" t="s">
        <v>14</v>
      </c>
      <c r="E387" s="18" t="s">
        <v>14</v>
      </c>
    </row>
    <row r="388" spans="1:5" ht="15.75" thickBot="1" x14ac:dyDescent="0.3">
      <c r="A388" s="24" t="s">
        <v>75</v>
      </c>
      <c r="B388" s="31"/>
      <c r="C388" s="31"/>
      <c r="D388" s="31"/>
      <c r="E388" s="31"/>
    </row>
    <row r="389" spans="1:5" ht="15.75" thickBot="1" x14ac:dyDescent="0.3">
      <c r="A389" s="24" t="s">
        <v>79</v>
      </c>
      <c r="B389" s="29"/>
      <c r="C389" s="31"/>
      <c r="D389" s="31"/>
      <c r="E389" s="31"/>
    </row>
    <row r="390" spans="1:5" ht="15.75" thickBot="1" x14ac:dyDescent="0.3">
      <c r="A390" s="36" t="s">
        <v>327</v>
      </c>
      <c r="B390" s="29">
        <f>B389+B388</f>
        <v>0</v>
      </c>
      <c r="C390" s="29">
        <f>C389+C388</f>
        <v>0</v>
      </c>
      <c r="D390" s="29">
        <f>D389+D388</f>
        <v>0</v>
      </c>
      <c r="E390" s="29">
        <f>E389+E388</f>
        <v>0</v>
      </c>
    </row>
    <row r="391" spans="1:5" x14ac:dyDescent="0.25">
      <c r="A391" s="654" t="s">
        <v>337</v>
      </c>
      <c r="B391" s="666"/>
      <c r="C391" s="667"/>
      <c r="D391" s="667"/>
      <c r="E391" s="668"/>
    </row>
    <row r="392" spans="1:5" x14ac:dyDescent="0.25">
      <c r="A392" s="655"/>
      <c r="B392" s="669"/>
      <c r="C392" s="670"/>
      <c r="D392" s="670"/>
      <c r="E392" s="671"/>
    </row>
    <row r="393" spans="1:5" ht="15.75" thickBot="1" x14ac:dyDescent="0.3">
      <c r="A393" s="656"/>
      <c r="B393" s="672"/>
      <c r="C393" s="673"/>
      <c r="D393" s="673"/>
      <c r="E393" s="674"/>
    </row>
    <row r="394" spans="1:5" ht="15.75" thickBot="1" x14ac:dyDescent="0.3">
      <c r="A394" s="42"/>
      <c r="B394" s="38"/>
      <c r="C394" s="38"/>
      <c r="D394" s="38"/>
      <c r="E394" s="38"/>
    </row>
    <row r="395" spans="1:5" ht="27" customHeight="1" thickBot="1" x14ac:dyDescent="0.3">
      <c r="A395" s="196" t="s">
        <v>156</v>
      </c>
      <c r="B395" s="145">
        <f>B380+B359+B336+B315+B272+B230+B201+B180+B134+B113+B70+B30+B155</f>
        <v>173100</v>
      </c>
      <c r="C395" s="145">
        <f>C380+C359+C336+C315+C272+C230+C201+C180+C134+C113+C70+C30+C155</f>
        <v>177100</v>
      </c>
      <c r="D395" s="145">
        <f>D380+D359+D336+D315+D272+D230+D201+D180+D134+D113+D70+D30+D155</f>
        <v>178000</v>
      </c>
      <c r="E395" s="145">
        <f>E380+E359+E336+E315+E272+E230+E201+E180+E134+E113+E70+E30+E155</f>
        <v>178000</v>
      </c>
    </row>
    <row r="396" spans="1:5" ht="24.75" thickBot="1" x14ac:dyDescent="0.3">
      <c r="A396" s="196" t="s">
        <v>157</v>
      </c>
      <c r="B396" s="145">
        <f>B398+B400+B402+B404+B406+B408+B410+B412+B414</f>
        <v>173100</v>
      </c>
      <c r="C396" s="145">
        <f>C398+C400+C402+C404+C406+C408+C410+C412+C414</f>
        <v>177100</v>
      </c>
      <c r="D396" s="145">
        <f>D398+D400+D402+D404+D406+D408+D410+D412+D414</f>
        <v>178000</v>
      </c>
      <c r="E396" s="145">
        <f>E398+E400+E402+E404+E406+E408+E410+E412+E414</f>
        <v>178000</v>
      </c>
    </row>
    <row r="397" spans="1:5" ht="24.75" thickBot="1" x14ac:dyDescent="0.3">
      <c r="A397" s="197" t="s">
        <v>357</v>
      </c>
      <c r="B397" s="195"/>
      <c r="C397" s="198">
        <f>C396/B396-1</f>
        <v>2.3108030040439154E-2</v>
      </c>
      <c r="D397" s="198">
        <f>D396/C396-1</f>
        <v>5.0818746470919773E-3</v>
      </c>
      <c r="E397" s="198">
        <f>E396/D396-1</f>
        <v>0</v>
      </c>
    </row>
    <row r="398" spans="1:5" ht="15.75" thickBot="1" x14ac:dyDescent="0.3">
      <c r="A398" s="24" t="s">
        <v>42</v>
      </c>
      <c r="B398" s="31">
        <f>B280+B240+B78+B38</f>
        <v>109000</v>
      </c>
      <c r="C398" s="31">
        <f>C280+C240+C78+C38</f>
        <v>109000</v>
      </c>
      <c r="D398" s="31">
        <f>D280+D240+D78+D38</f>
        <v>109000</v>
      </c>
      <c r="E398" s="31">
        <f>E280+E240+E78+E38</f>
        <v>109000</v>
      </c>
    </row>
    <row r="399" spans="1:5" ht="15.75" thickBot="1" x14ac:dyDescent="0.3">
      <c r="A399" s="27" t="s">
        <v>358</v>
      </c>
      <c r="B399" s="29"/>
      <c r="C399" s="39">
        <f>C398/B398-1</f>
        <v>0</v>
      </c>
      <c r="D399" s="39">
        <f>D398/C398-1</f>
        <v>0</v>
      </c>
      <c r="E399" s="39">
        <f>E398/D398-1</f>
        <v>0</v>
      </c>
    </row>
    <row r="400" spans="1:5" ht="24.75" thickBot="1" x14ac:dyDescent="0.3">
      <c r="A400" s="24" t="s">
        <v>45</v>
      </c>
      <c r="B400" s="31">
        <f>B283+B243+B81+B41</f>
        <v>24000</v>
      </c>
      <c r="C400" s="31">
        <f>C283+C243+C81+C41</f>
        <v>24000</v>
      </c>
      <c r="D400" s="31">
        <f>D283+D243+D81+D41</f>
        <v>24000</v>
      </c>
      <c r="E400" s="31">
        <f>E283+E243+E81+E41</f>
        <v>24000</v>
      </c>
    </row>
    <row r="401" spans="1:5" ht="24.75" thickBot="1" x14ac:dyDescent="0.3">
      <c r="A401" s="27" t="s">
        <v>359</v>
      </c>
      <c r="B401" s="29"/>
      <c r="C401" s="39">
        <f>C400/B400-1</f>
        <v>0</v>
      </c>
      <c r="D401" s="39">
        <f>D400/C400-1</f>
        <v>0</v>
      </c>
      <c r="E401" s="39">
        <f>E400/D400-1</f>
        <v>0</v>
      </c>
    </row>
    <row r="402" spans="1:5" ht="15.75" thickBot="1" x14ac:dyDescent="0.3">
      <c r="A402" s="24" t="s">
        <v>46</v>
      </c>
      <c r="B402" s="31">
        <f>B286+B246+B84+B44</f>
        <v>30100</v>
      </c>
      <c r="C402" s="31">
        <f>C286+C246+C84+C44</f>
        <v>30100</v>
      </c>
      <c r="D402" s="31">
        <f>D286+D246+D84+D44</f>
        <v>31000</v>
      </c>
      <c r="E402" s="31">
        <f>E286+E246+E84+E44</f>
        <v>31000</v>
      </c>
    </row>
    <row r="403" spans="1:5" ht="36.75" thickBot="1" x14ac:dyDescent="0.3">
      <c r="A403" s="27" t="s">
        <v>360</v>
      </c>
      <c r="B403" s="29"/>
      <c r="C403" s="39">
        <f>C402/B402-1</f>
        <v>0</v>
      </c>
      <c r="D403" s="39">
        <f>D402/C402-1</f>
        <v>2.9900332225913706E-2</v>
      </c>
      <c r="E403" s="39">
        <f>E402/D402-1</f>
        <v>0</v>
      </c>
    </row>
    <row r="404" spans="1:5" ht="15.75" thickBot="1" x14ac:dyDescent="0.3">
      <c r="A404" s="24" t="s">
        <v>47</v>
      </c>
      <c r="B404" s="31">
        <f>B289+B249+B87+B47</f>
        <v>0</v>
      </c>
      <c r="C404" s="31">
        <f>C289+C249+C87+C47</f>
        <v>0</v>
      </c>
      <c r="D404" s="31">
        <f>D289+D249+D87+D47</f>
        <v>0</v>
      </c>
      <c r="E404" s="31">
        <f>E289+E249+E87+E47</f>
        <v>0</v>
      </c>
    </row>
    <row r="405" spans="1:5" ht="15.75" thickBot="1" x14ac:dyDescent="0.3">
      <c r="A405" s="27" t="s">
        <v>361</v>
      </c>
      <c r="B405" s="29"/>
      <c r="C405" s="39"/>
      <c r="D405" s="39"/>
      <c r="E405" s="39"/>
    </row>
    <row r="406" spans="1:5" ht="15.75" thickBot="1" x14ac:dyDescent="0.3">
      <c r="A406" s="24" t="s">
        <v>48</v>
      </c>
      <c r="B406" s="31">
        <f>B292+B252+B90+B50</f>
        <v>0</v>
      </c>
      <c r="C406" s="31">
        <f>C292+C252+C90+C50</f>
        <v>0</v>
      </c>
      <c r="D406" s="31">
        <f>D292+D252+D90+D50</f>
        <v>0</v>
      </c>
      <c r="E406" s="31">
        <f>E292+E252+E90+E50</f>
        <v>0</v>
      </c>
    </row>
    <row r="407" spans="1:5" ht="24.75" thickBot="1" x14ac:dyDescent="0.3">
      <c r="A407" s="27" t="s">
        <v>362</v>
      </c>
      <c r="B407" s="29"/>
      <c r="C407" s="39"/>
      <c r="D407" s="39"/>
      <c r="E407" s="39"/>
    </row>
    <row r="408" spans="1:5" ht="15.75" thickBot="1" x14ac:dyDescent="0.3">
      <c r="A408" s="24" t="s">
        <v>49</v>
      </c>
      <c r="B408" s="31">
        <f>B295+B255+B93+B53</f>
        <v>0</v>
      </c>
      <c r="C408" s="31">
        <f>C295+C255+C93+C53</f>
        <v>0</v>
      </c>
      <c r="D408" s="31">
        <f>D295+D255+D93+D53</f>
        <v>0</v>
      </c>
      <c r="E408" s="31">
        <f>E295+E255+E93+E53</f>
        <v>0</v>
      </c>
    </row>
    <row r="409" spans="1:5" ht="15.75" thickBot="1" x14ac:dyDescent="0.3">
      <c r="A409" s="27" t="s">
        <v>363</v>
      </c>
      <c r="B409" s="29"/>
      <c r="C409" s="39"/>
      <c r="D409" s="39"/>
      <c r="E409" s="39"/>
    </row>
    <row r="410" spans="1:5" ht="24.75" thickBot="1" x14ac:dyDescent="0.3">
      <c r="A410" s="24" t="s">
        <v>50</v>
      </c>
      <c r="B410" s="31">
        <f>B298+B258+B96+B56</f>
        <v>0</v>
      </c>
      <c r="C410" s="31">
        <f>C298+C258+C96+C56</f>
        <v>0</v>
      </c>
      <c r="D410" s="31">
        <f>D298+D258+D96+D56</f>
        <v>0</v>
      </c>
      <c r="E410" s="31">
        <f>E298+E258+E96+E56</f>
        <v>0</v>
      </c>
    </row>
    <row r="411" spans="1:5" ht="24.75" thickBot="1" x14ac:dyDescent="0.3">
      <c r="A411" s="27" t="s">
        <v>364</v>
      </c>
      <c r="B411" s="29"/>
      <c r="C411" s="39"/>
      <c r="D411" s="39"/>
      <c r="E411" s="39"/>
    </row>
    <row r="412" spans="1:5" ht="15.75" thickBot="1" x14ac:dyDescent="0.3">
      <c r="A412" s="24" t="s">
        <v>159</v>
      </c>
      <c r="B412" s="31">
        <f>B121+B142+B188+B209+B323+B344+B367+B388</f>
        <v>0</v>
      </c>
      <c r="C412" s="31">
        <f>C121+C142+C188+C209+C323+C344+C367+C388</f>
        <v>0</v>
      </c>
      <c r="D412" s="31">
        <f>D121+D142+D188+D209+D323+D344+D367+D388</f>
        <v>0</v>
      </c>
      <c r="E412" s="31">
        <f>E121+E142+E188+E209+E323+E344+E367+E388</f>
        <v>0</v>
      </c>
    </row>
    <row r="413" spans="1:5" ht="24.75" thickBot="1" x14ac:dyDescent="0.3">
      <c r="A413" s="27" t="s">
        <v>365</v>
      </c>
      <c r="B413" s="29"/>
      <c r="C413" s="39"/>
      <c r="D413" s="39"/>
      <c r="E413" s="39"/>
    </row>
    <row r="414" spans="1:5" ht="15.75" thickBot="1" x14ac:dyDescent="0.3">
      <c r="A414" s="24" t="s">
        <v>160</v>
      </c>
      <c r="B414" s="31">
        <f>B122+B143+B189+B210+B324+B345+B368+B389</f>
        <v>10000</v>
      </c>
      <c r="C414" s="31">
        <f>C122+C143+C189+C210+C324+C345+C368+C389+C155</f>
        <v>14000</v>
      </c>
      <c r="D414" s="31">
        <f>D122+D143+D189+D210+D324+D345+D368+D389+D155</f>
        <v>14000</v>
      </c>
      <c r="E414" s="31">
        <f>E122+E143+E189+E210+E324+E345+E368+E389+E155</f>
        <v>14000</v>
      </c>
    </row>
    <row r="415" spans="1:5" ht="15.75" thickBot="1" x14ac:dyDescent="0.3">
      <c r="A415" s="27" t="s">
        <v>366</v>
      </c>
      <c r="B415" s="29"/>
      <c r="C415" s="39">
        <f>C414/B414-1</f>
        <v>0.39999999999999991</v>
      </c>
      <c r="D415" s="39">
        <f>D414/C414-1</f>
        <v>0</v>
      </c>
      <c r="E415" s="39">
        <f>E414/D414-1</f>
        <v>0</v>
      </c>
    </row>
    <row r="416" spans="1:5" x14ac:dyDescent="0.25">
      <c r="A416" s="654" t="s">
        <v>367</v>
      </c>
      <c r="B416" s="667"/>
      <c r="C416" s="667"/>
      <c r="D416" s="667"/>
      <c r="E416" s="668"/>
    </row>
    <row r="417" spans="1:5" x14ac:dyDescent="0.25">
      <c r="A417" s="655"/>
      <c r="B417" s="670"/>
      <c r="C417" s="670"/>
      <c r="D417" s="670"/>
      <c r="E417" s="671"/>
    </row>
    <row r="418" spans="1:5" ht="15.75" thickBot="1" x14ac:dyDescent="0.3">
      <c r="A418" s="656"/>
      <c r="B418" s="673"/>
      <c r="C418" s="673"/>
      <c r="D418" s="673"/>
      <c r="E418" s="674"/>
    </row>
    <row r="419" spans="1:5" ht="15.75" thickBot="1" x14ac:dyDescent="0.3">
      <c r="A419" s="42" t="s">
        <v>52</v>
      </c>
      <c r="B419" s="38">
        <f>IF(B396-B395=0,0,"Error")</f>
        <v>0</v>
      </c>
      <c r="C419" s="38">
        <f>IF(C396-C395=0,0,"Error")</f>
        <v>0</v>
      </c>
      <c r="D419" s="38">
        <f>IF(D396-D395=0,0,"Error")</f>
        <v>0</v>
      </c>
      <c r="E419" s="38">
        <f>IF(E396-E395=0,0,"Error")</f>
        <v>0</v>
      </c>
    </row>
  </sheetData>
  <mergeCells count="143">
    <mergeCell ref="A1:E1"/>
    <mergeCell ref="A391:A393"/>
    <mergeCell ref="B391:E393"/>
    <mergeCell ref="A416:A418"/>
    <mergeCell ref="B416:E418"/>
    <mergeCell ref="B374:E374"/>
    <mergeCell ref="B375:E375"/>
    <mergeCell ref="B376:E376"/>
    <mergeCell ref="A377:A378"/>
    <mergeCell ref="A385:E385"/>
    <mergeCell ref="A386:A387"/>
    <mergeCell ref="A356:A357"/>
    <mergeCell ref="A364:E364"/>
    <mergeCell ref="A365:A366"/>
    <mergeCell ref="A370:A372"/>
    <mergeCell ref="B370:E372"/>
    <mergeCell ref="B373:E373"/>
    <mergeCell ref="A350:E350"/>
    <mergeCell ref="A351:E351"/>
    <mergeCell ref="B352:E352"/>
    <mergeCell ref="B353:E353"/>
    <mergeCell ref="B354:E354"/>
    <mergeCell ref="B355:E355"/>
    <mergeCell ref="B332:E332"/>
    <mergeCell ref="A333:A334"/>
    <mergeCell ref="A341:E341"/>
    <mergeCell ref="A342:A343"/>
    <mergeCell ref="A347:A349"/>
    <mergeCell ref="B347:E349"/>
    <mergeCell ref="A321:A322"/>
    <mergeCell ref="A326:A328"/>
    <mergeCell ref="B326:E328"/>
    <mergeCell ref="B329:E329"/>
    <mergeCell ref="B330:E330"/>
    <mergeCell ref="B331:E331"/>
    <mergeCell ref="B308:E308"/>
    <mergeCell ref="B309:E309"/>
    <mergeCell ref="B310:E310"/>
    <mergeCell ref="B311:E311"/>
    <mergeCell ref="A312:A313"/>
    <mergeCell ref="A320:E320"/>
    <mergeCell ref="A277:E277"/>
    <mergeCell ref="A278:A279"/>
    <mergeCell ref="A302:A304"/>
    <mergeCell ref="B302:E304"/>
    <mergeCell ref="A306:E306"/>
    <mergeCell ref="A307:E307"/>
    <mergeCell ref="A262:A264"/>
    <mergeCell ref="B262:E264"/>
    <mergeCell ref="B266:E266"/>
    <mergeCell ref="B267:E267"/>
    <mergeCell ref="B268:E268"/>
    <mergeCell ref="A269:A270"/>
    <mergeCell ref="B225:E225"/>
    <mergeCell ref="B226:E226"/>
    <mergeCell ref="A227:A228"/>
    <mergeCell ref="A235:A236"/>
    <mergeCell ref="A237:E237"/>
    <mergeCell ref="A238:A239"/>
    <mergeCell ref="B215:E215"/>
    <mergeCell ref="A216:E216"/>
    <mergeCell ref="A220:E220"/>
    <mergeCell ref="A221:E221"/>
    <mergeCell ref="A222:A223"/>
    <mergeCell ref="B224:E224"/>
    <mergeCell ref="B196:E196"/>
    <mergeCell ref="B197:E197"/>
    <mergeCell ref="A198:A199"/>
    <mergeCell ref="A206:E206"/>
    <mergeCell ref="A207:A208"/>
    <mergeCell ref="A212:A214"/>
    <mergeCell ref="B212:E214"/>
    <mergeCell ref="A185:E185"/>
    <mergeCell ref="A186:A187"/>
    <mergeCell ref="A191:A193"/>
    <mergeCell ref="B191:E193"/>
    <mergeCell ref="B194:E194"/>
    <mergeCell ref="B195:E195"/>
    <mergeCell ref="B174:E174"/>
    <mergeCell ref="B175:E175"/>
    <mergeCell ref="B176:E176"/>
    <mergeCell ref="A177:A178"/>
    <mergeCell ref="A161:A162"/>
    <mergeCell ref="A166:A168"/>
    <mergeCell ref="B166:E168"/>
    <mergeCell ref="A171:E171"/>
    <mergeCell ref="A172:E172"/>
    <mergeCell ref="B173:E173"/>
    <mergeCell ref="B148:E148"/>
    <mergeCell ref="B149:E149"/>
    <mergeCell ref="B150:E150"/>
    <mergeCell ref="B151:E151"/>
    <mergeCell ref="A152:A153"/>
    <mergeCell ref="A160:E160"/>
    <mergeCell ref="B129:E129"/>
    <mergeCell ref="B130:E130"/>
    <mergeCell ref="A131:A132"/>
    <mergeCell ref="A139:E139"/>
    <mergeCell ref="A140:A141"/>
    <mergeCell ref="A145:A147"/>
    <mergeCell ref="B145:E147"/>
    <mergeCell ref="A118:E118"/>
    <mergeCell ref="A119:A120"/>
    <mergeCell ref="A124:A126"/>
    <mergeCell ref="B124:E126"/>
    <mergeCell ref="B127:E127"/>
    <mergeCell ref="B128:E128"/>
    <mergeCell ref="A105:E105"/>
    <mergeCell ref="B106:E106"/>
    <mergeCell ref="B107:E107"/>
    <mergeCell ref="B108:E108"/>
    <mergeCell ref="B109:E109"/>
    <mergeCell ref="A110:A111"/>
    <mergeCell ref="A68:A69"/>
    <mergeCell ref="A75:E75"/>
    <mergeCell ref="A76:A77"/>
    <mergeCell ref="A100:A102"/>
    <mergeCell ref="B100:E102"/>
    <mergeCell ref="A104:E104"/>
    <mergeCell ref="A36:A37"/>
    <mergeCell ref="A60:A62"/>
    <mergeCell ref="B60:E62"/>
    <mergeCell ref="B64:E64"/>
    <mergeCell ref="B65:E65"/>
    <mergeCell ref="B66:E66"/>
    <mergeCell ref="A23:E23"/>
    <mergeCell ref="B24:E24"/>
    <mergeCell ref="B25:E25"/>
    <mergeCell ref="B26:E26"/>
    <mergeCell ref="A27:A28"/>
    <mergeCell ref="A35:E35"/>
    <mergeCell ref="A2:E2"/>
    <mergeCell ref="A9:E11"/>
    <mergeCell ref="B12:E12"/>
    <mergeCell ref="A13:A14"/>
    <mergeCell ref="B16:E16"/>
    <mergeCell ref="A17:E17"/>
    <mergeCell ref="A22:E22"/>
    <mergeCell ref="A3:E3"/>
    <mergeCell ref="B5:E5"/>
    <mergeCell ref="B6:E6"/>
    <mergeCell ref="B7:E7"/>
    <mergeCell ref="A8:E8"/>
  </mergeCells>
  <pageMargins left="0.28000000000000003"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13"/>
  <sheetViews>
    <sheetView view="pageBreakPreview" zoomScale="60" zoomScaleNormal="150" workbookViewId="0">
      <selection activeCell="S14" sqref="S14:S15"/>
    </sheetView>
  </sheetViews>
  <sheetFormatPr defaultRowHeight="15" x14ac:dyDescent="0.25"/>
  <cols>
    <col min="1" max="1" width="14.42578125" style="200" customWidth="1"/>
    <col min="2" max="2" width="11" customWidth="1"/>
    <col min="3" max="3" width="12.42578125" customWidth="1"/>
    <col min="4" max="4" width="14.5703125" customWidth="1"/>
    <col min="5" max="5" width="13.5703125" customWidth="1"/>
    <col min="6" max="7" width="8.85546875" customWidth="1"/>
    <col min="8" max="9" width="6" customWidth="1"/>
  </cols>
  <sheetData>
    <row r="1" spans="1:13" ht="15.75" x14ac:dyDescent="0.25">
      <c r="A1" s="961" t="s">
        <v>597</v>
      </c>
      <c r="B1" s="961"/>
      <c r="C1" s="961"/>
      <c r="D1" s="961"/>
      <c r="E1" s="961"/>
    </row>
    <row r="2" spans="1:13" ht="28.5" customHeight="1" x14ac:dyDescent="0.25">
      <c r="A2" s="681" t="s">
        <v>368</v>
      </c>
      <c r="B2" s="681"/>
      <c r="C2" s="681"/>
      <c r="D2" s="681"/>
      <c r="E2" s="681"/>
      <c r="F2" s="430"/>
      <c r="G2" s="199"/>
      <c r="H2" s="199"/>
      <c r="I2" s="199"/>
    </row>
    <row r="3" spans="1:13" ht="15.75" thickBot="1" x14ac:dyDescent="0.3"/>
    <row r="4" spans="1:13" ht="23.25" customHeight="1" thickBot="1" x14ac:dyDescent="0.3">
      <c r="A4" s="201" t="s">
        <v>2</v>
      </c>
      <c r="B4" s="686" t="s">
        <v>369</v>
      </c>
      <c r="C4" s="686"/>
      <c r="D4" s="686"/>
      <c r="E4" s="686"/>
      <c r="F4" s="202"/>
    </row>
    <row r="5" spans="1:13" ht="15.75" thickBot="1" x14ac:dyDescent="0.3">
      <c r="A5" s="201" t="s">
        <v>4</v>
      </c>
      <c r="B5" s="687" t="s">
        <v>370</v>
      </c>
      <c r="C5" s="688"/>
      <c r="D5" s="688"/>
      <c r="E5" s="689"/>
      <c r="F5" s="203"/>
    </row>
    <row r="6" spans="1:13" ht="23.25" thickBot="1" x14ac:dyDescent="0.3">
      <c r="A6" s="201" t="s">
        <v>6</v>
      </c>
      <c r="B6" s="690" t="s">
        <v>371</v>
      </c>
      <c r="C6" s="691"/>
      <c r="D6" s="691"/>
      <c r="E6" s="692"/>
      <c r="F6" s="204"/>
    </row>
    <row r="7" spans="1:13" ht="15.75" thickBot="1" x14ac:dyDescent="0.3">
      <c r="A7" s="693" t="s">
        <v>8</v>
      </c>
      <c r="B7" s="694"/>
      <c r="C7" s="694"/>
      <c r="D7" s="694"/>
      <c r="E7" s="695"/>
      <c r="F7" s="205"/>
    </row>
    <row r="8" spans="1:13" ht="52.5" customHeight="1" thickBot="1" x14ac:dyDescent="0.3">
      <c r="A8" s="706" t="s">
        <v>372</v>
      </c>
      <c r="B8" s="707"/>
      <c r="C8" s="707"/>
      <c r="D8" s="707"/>
      <c r="E8" s="708"/>
      <c r="F8" s="204"/>
    </row>
    <row r="9" spans="1:13" ht="59.25" customHeight="1" thickBot="1" x14ac:dyDescent="0.3">
      <c r="A9" s="206" t="s">
        <v>10</v>
      </c>
      <c r="B9" s="709" t="s">
        <v>373</v>
      </c>
      <c r="C9" s="710"/>
      <c r="D9" s="710"/>
      <c r="E9" s="711"/>
      <c r="F9" s="207"/>
    </row>
    <row r="10" spans="1:13" ht="23.25" customHeight="1" x14ac:dyDescent="0.25">
      <c r="A10" s="712" t="s">
        <v>12</v>
      </c>
      <c r="B10" s="208">
        <v>2019</v>
      </c>
      <c r="C10" s="208">
        <v>2020</v>
      </c>
      <c r="D10" s="208">
        <v>2021</v>
      </c>
      <c r="E10" s="208">
        <v>2022</v>
      </c>
      <c r="F10" s="209"/>
    </row>
    <row r="11" spans="1:13" ht="15.75" thickBot="1" x14ac:dyDescent="0.3">
      <c r="A11" s="713"/>
      <c r="B11" s="210" t="s">
        <v>13</v>
      </c>
      <c r="C11" s="210" t="s">
        <v>14</v>
      </c>
      <c r="D11" s="210" t="s">
        <v>14</v>
      </c>
      <c r="E11" s="210" t="s">
        <v>14</v>
      </c>
      <c r="F11" s="209"/>
    </row>
    <row r="12" spans="1:13" ht="21.75" customHeight="1" thickBot="1" x14ac:dyDescent="0.3">
      <c r="A12" s="211" t="s">
        <v>374</v>
      </c>
      <c r="B12" s="212">
        <v>0.42</v>
      </c>
      <c r="C12" s="210" t="s">
        <v>375</v>
      </c>
      <c r="D12" s="210" t="s">
        <v>375</v>
      </c>
      <c r="E12" s="210" t="s">
        <v>375</v>
      </c>
      <c r="F12" s="209"/>
      <c r="J12" s="682"/>
      <c r="K12" s="682"/>
      <c r="L12" s="682"/>
      <c r="M12" s="682"/>
    </row>
    <row r="13" spans="1:13" ht="21.75" customHeight="1" thickBot="1" x14ac:dyDescent="0.3">
      <c r="A13" s="211" t="s">
        <v>376</v>
      </c>
      <c r="B13" s="212">
        <v>0.18</v>
      </c>
      <c r="C13" s="210" t="s">
        <v>377</v>
      </c>
      <c r="D13" s="210" t="s">
        <v>377</v>
      </c>
      <c r="E13" s="210" t="s">
        <v>377</v>
      </c>
      <c r="F13" s="209"/>
      <c r="J13" s="682"/>
      <c r="K13" s="682"/>
      <c r="L13" s="682"/>
      <c r="M13" s="682"/>
    </row>
    <row r="14" spans="1:13" ht="21.75" customHeight="1" thickBot="1" x14ac:dyDescent="0.3">
      <c r="A14" s="211" t="s">
        <v>378</v>
      </c>
      <c r="B14" s="212">
        <v>5.5999999999999999E-3</v>
      </c>
      <c r="C14" s="210" t="s">
        <v>377</v>
      </c>
      <c r="D14" s="210" t="s">
        <v>377</v>
      </c>
      <c r="E14" s="210" t="s">
        <v>377</v>
      </c>
      <c r="F14" s="209"/>
    </row>
    <row r="15" spans="1:13" ht="21.75" customHeight="1" thickBot="1" x14ac:dyDescent="0.3">
      <c r="A15" s="211" t="s">
        <v>379</v>
      </c>
      <c r="B15" s="212">
        <v>5.5999999999999999E-3</v>
      </c>
      <c r="C15" s="210" t="s">
        <v>377</v>
      </c>
      <c r="D15" s="210" t="s">
        <v>377</v>
      </c>
      <c r="E15" s="210" t="s">
        <v>377</v>
      </c>
      <c r="F15" s="209"/>
    </row>
    <row r="16" spans="1:13" ht="21.75" customHeight="1" thickBot="1" x14ac:dyDescent="0.3">
      <c r="A16" s="211" t="s">
        <v>380</v>
      </c>
      <c r="B16" s="213">
        <v>0.1</v>
      </c>
      <c r="C16" s="210" t="s">
        <v>375</v>
      </c>
      <c r="D16" s="210" t="s">
        <v>375</v>
      </c>
      <c r="E16" s="210" t="s">
        <v>375</v>
      </c>
      <c r="F16" s="209"/>
    </row>
    <row r="17" spans="1:10" ht="34.5" thickBot="1" x14ac:dyDescent="0.3">
      <c r="A17" s="211" t="s">
        <v>216</v>
      </c>
      <c r="B17" s="213" t="s">
        <v>217</v>
      </c>
      <c r="C17" s="213" t="s">
        <v>218</v>
      </c>
      <c r="D17" s="213" t="s">
        <v>218</v>
      </c>
      <c r="E17" s="213" t="s">
        <v>218</v>
      </c>
      <c r="F17" s="214"/>
    </row>
    <row r="18" spans="1:10" ht="31.5" customHeight="1" thickBot="1" x14ac:dyDescent="0.3">
      <c r="A18" s="215" t="s">
        <v>21</v>
      </c>
      <c r="B18" s="683" t="s">
        <v>381</v>
      </c>
      <c r="C18" s="684"/>
      <c r="D18" s="684"/>
      <c r="E18" s="685"/>
      <c r="F18" s="216"/>
    </row>
    <row r="19" spans="1:10" ht="15.75" thickBot="1" x14ac:dyDescent="0.3">
      <c r="A19" s="594" t="s">
        <v>23</v>
      </c>
      <c r="B19" s="595"/>
      <c r="C19" s="595"/>
      <c r="D19" s="595"/>
      <c r="E19" s="596"/>
      <c r="F19" s="209"/>
    </row>
    <row r="20" spans="1:10" ht="45" customHeight="1" thickBot="1" x14ac:dyDescent="0.3">
      <c r="A20" s="217" t="s">
        <v>382</v>
      </c>
      <c r="B20" s="218">
        <v>1.4</v>
      </c>
      <c r="C20" s="218">
        <v>1.4</v>
      </c>
      <c r="D20" s="218">
        <v>1.4</v>
      </c>
      <c r="E20" s="218">
        <v>1.4</v>
      </c>
    </row>
    <row r="21" spans="1:10" ht="45" customHeight="1" thickBot="1" x14ac:dyDescent="0.3">
      <c r="A21" s="219" t="s">
        <v>383</v>
      </c>
      <c r="B21" s="218">
        <v>1.6</v>
      </c>
      <c r="C21" s="218">
        <v>1.6</v>
      </c>
      <c r="D21" s="218">
        <v>1.6</v>
      </c>
      <c r="E21" s="218">
        <v>1.6</v>
      </c>
      <c r="F21" s="220"/>
      <c r="G21" s="220"/>
      <c r="H21" s="220"/>
      <c r="I21" s="220"/>
    </row>
    <row r="22" spans="1:10" ht="45" customHeight="1" thickBot="1" x14ac:dyDescent="0.3">
      <c r="A22" s="219" t="s">
        <v>384</v>
      </c>
      <c r="B22" s="218">
        <v>1.6</v>
      </c>
      <c r="C22" s="218">
        <v>1.6</v>
      </c>
      <c r="D22" s="218">
        <v>1.6</v>
      </c>
      <c r="E22" s="218">
        <v>1.6</v>
      </c>
      <c r="F22" s="214"/>
      <c r="G22" s="214"/>
      <c r="H22" s="214"/>
      <c r="I22" s="214"/>
    </row>
    <row r="23" spans="1:10" ht="35.25" customHeight="1" thickBot="1" x14ac:dyDescent="0.3">
      <c r="A23" s="217" t="s">
        <v>385</v>
      </c>
      <c r="B23" s="221">
        <v>0</v>
      </c>
      <c r="C23" s="221">
        <v>0</v>
      </c>
      <c r="D23" s="221">
        <v>0</v>
      </c>
      <c r="E23" s="221">
        <v>0</v>
      </c>
      <c r="F23" s="214"/>
      <c r="G23" s="214"/>
      <c r="H23" s="214"/>
      <c r="I23" s="214"/>
    </row>
    <row r="24" spans="1:10" ht="38.25" customHeight="1" thickBot="1" x14ac:dyDescent="0.3">
      <c r="A24" s="219" t="s">
        <v>386</v>
      </c>
      <c r="B24" s="221">
        <v>0</v>
      </c>
      <c r="C24" s="221">
        <v>0</v>
      </c>
      <c r="D24" s="221">
        <v>0</v>
      </c>
      <c r="E24" s="221">
        <v>0</v>
      </c>
      <c r="F24" s="222"/>
      <c r="G24" s="222"/>
      <c r="H24" s="222"/>
      <c r="I24" s="222"/>
    </row>
    <row r="25" spans="1:10" ht="32.25" customHeight="1" thickBot="1" x14ac:dyDescent="0.3">
      <c r="A25" s="219" t="s">
        <v>387</v>
      </c>
      <c r="B25" s="221">
        <v>0</v>
      </c>
      <c r="C25" s="221">
        <v>0</v>
      </c>
      <c r="D25" s="221">
        <v>0</v>
      </c>
      <c r="E25" s="221">
        <v>0</v>
      </c>
    </row>
    <row r="26" spans="1:10" ht="38.25" customHeight="1" thickBot="1" x14ac:dyDescent="0.3">
      <c r="A26" s="217" t="s">
        <v>388</v>
      </c>
      <c r="B26" s="213">
        <v>0.8</v>
      </c>
      <c r="C26" s="213" t="s">
        <v>375</v>
      </c>
      <c r="D26" s="213" t="s">
        <v>375</v>
      </c>
      <c r="E26" s="213" t="s">
        <v>375</v>
      </c>
      <c r="G26" s="223"/>
    </row>
    <row r="27" spans="1:10" ht="37.5" customHeight="1" thickBot="1" x14ac:dyDescent="0.3">
      <c r="A27" s="211" t="s">
        <v>389</v>
      </c>
      <c r="B27" s="212" t="s">
        <v>390</v>
      </c>
      <c r="C27" s="212" t="s">
        <v>390</v>
      </c>
      <c r="D27" s="212" t="s">
        <v>390</v>
      </c>
      <c r="E27" s="212" t="s">
        <v>390</v>
      </c>
      <c r="G27" s="223"/>
    </row>
    <row r="28" spans="1:10" s="223" customFormat="1" ht="15.75" customHeight="1" thickBot="1" x14ac:dyDescent="0.3">
      <c r="A28" s="696" t="s">
        <v>26</v>
      </c>
      <c r="B28" s="697"/>
      <c r="C28" s="698"/>
      <c r="D28" s="698"/>
      <c r="E28" s="699"/>
      <c r="F28"/>
      <c r="H28"/>
      <c r="I28"/>
      <c r="J28"/>
    </row>
    <row r="29" spans="1:10" s="223" customFormat="1" ht="15.75" thickBot="1" x14ac:dyDescent="0.3">
      <c r="A29" s="700" t="s">
        <v>27</v>
      </c>
      <c r="B29" s="701"/>
      <c r="C29" s="701"/>
      <c r="D29" s="701"/>
      <c r="E29" s="702"/>
      <c r="F29"/>
      <c r="H29"/>
      <c r="I29"/>
      <c r="J29"/>
    </row>
    <row r="30" spans="1:10" s="223" customFormat="1" ht="15.75" thickBot="1" x14ac:dyDescent="0.3">
      <c r="A30" s="113" t="s">
        <v>221</v>
      </c>
      <c r="B30" s="703" t="s">
        <v>391</v>
      </c>
      <c r="C30" s="704"/>
      <c r="D30" s="704"/>
      <c r="E30" s="705"/>
      <c r="F30"/>
      <c r="H30"/>
      <c r="I30"/>
      <c r="J30"/>
    </row>
    <row r="31" spans="1:10" s="223" customFormat="1" ht="22.5" customHeight="1" thickBot="1" x14ac:dyDescent="0.3">
      <c r="A31" s="114" t="s">
        <v>30</v>
      </c>
      <c r="B31" s="594" t="s">
        <v>392</v>
      </c>
      <c r="C31" s="595"/>
      <c r="D31" s="595"/>
      <c r="E31" s="596"/>
      <c r="F31"/>
      <c r="H31"/>
      <c r="I31"/>
      <c r="J31"/>
    </row>
    <row r="32" spans="1:10" s="223" customFormat="1" ht="15.75" thickBot="1" x14ac:dyDescent="0.3">
      <c r="A32" s="114" t="s">
        <v>32</v>
      </c>
      <c r="B32" s="597" t="s">
        <v>393</v>
      </c>
      <c r="C32" s="598"/>
      <c r="D32" s="598"/>
      <c r="E32" s="599"/>
      <c r="F32"/>
      <c r="G32"/>
      <c r="H32"/>
      <c r="I32"/>
      <c r="J32"/>
    </row>
    <row r="33" spans="1:10" s="223" customFormat="1" x14ac:dyDescent="0.25">
      <c r="A33" s="577"/>
      <c r="B33" s="116">
        <v>2019</v>
      </c>
      <c r="C33" s="116">
        <v>2020</v>
      </c>
      <c r="D33" s="116">
        <v>2021</v>
      </c>
      <c r="E33" s="116">
        <v>2022</v>
      </c>
      <c r="F33"/>
      <c r="G33"/>
      <c r="H33"/>
      <c r="I33"/>
      <c r="J33"/>
    </row>
    <row r="34" spans="1:10" s="223" customFormat="1" ht="15.75" thickBot="1" x14ac:dyDescent="0.3">
      <c r="A34" s="578"/>
      <c r="B34" s="117" t="s">
        <v>13</v>
      </c>
      <c r="C34" s="117" t="s">
        <v>14</v>
      </c>
      <c r="D34" s="117" t="s">
        <v>14</v>
      </c>
      <c r="E34" s="117" t="s">
        <v>14</v>
      </c>
      <c r="F34"/>
    </row>
    <row r="35" spans="1:10" s="223" customFormat="1" ht="15.75" thickBot="1" x14ac:dyDescent="0.3">
      <c r="A35" s="7" t="s">
        <v>34</v>
      </c>
      <c r="B35" s="19">
        <v>4553</v>
      </c>
      <c r="C35" s="19">
        <v>4553</v>
      </c>
      <c r="D35" s="19">
        <v>4553</v>
      </c>
      <c r="E35" s="19">
        <v>4553</v>
      </c>
    </row>
    <row r="36" spans="1:10" s="223" customFormat="1" ht="23.25" thickBot="1" x14ac:dyDescent="0.3">
      <c r="A36" s="114" t="s">
        <v>35</v>
      </c>
      <c r="B36" s="118">
        <f>B65</f>
        <v>3927600</v>
      </c>
      <c r="C36" s="118">
        <f>C65</f>
        <v>4118342</v>
      </c>
      <c r="D36" s="118">
        <f>D65</f>
        <v>4176426</v>
      </c>
      <c r="E36" s="118">
        <f>E65</f>
        <v>4236426</v>
      </c>
    </row>
    <row r="37" spans="1:10" s="223" customFormat="1" ht="23.25" thickBot="1" x14ac:dyDescent="0.3">
      <c r="A37" s="114" t="s">
        <v>36</v>
      </c>
      <c r="B37" s="118">
        <f>B36/B35</f>
        <v>862.64001757083247</v>
      </c>
      <c r="C37" s="118">
        <f>C36/C35</f>
        <v>904.53371403470237</v>
      </c>
      <c r="D37" s="118">
        <f>D36/D35</f>
        <v>917.29101691192625</v>
      </c>
      <c r="E37" s="118">
        <f>E36/E35</f>
        <v>930.46914122556552</v>
      </c>
    </row>
    <row r="38" spans="1:10" s="223" customFormat="1" ht="23.25" thickBot="1" x14ac:dyDescent="0.3">
      <c r="A38" s="114" t="s">
        <v>37</v>
      </c>
      <c r="B38" s="119" t="s">
        <v>38</v>
      </c>
      <c r="C38" s="120">
        <f t="shared" ref="C38:E40" si="0">C35/B35-1</f>
        <v>0</v>
      </c>
      <c r="D38" s="120">
        <f t="shared" si="0"/>
        <v>0</v>
      </c>
      <c r="E38" s="120">
        <f t="shared" si="0"/>
        <v>0</v>
      </c>
    </row>
    <row r="39" spans="1:10" s="223" customFormat="1" ht="23.25" thickBot="1" x14ac:dyDescent="0.3">
      <c r="A39" s="114" t="s">
        <v>39</v>
      </c>
      <c r="B39" s="119" t="s">
        <v>38</v>
      </c>
      <c r="C39" s="120">
        <f t="shared" si="0"/>
        <v>4.8564517771667148E-2</v>
      </c>
      <c r="D39" s="120">
        <f t="shared" si="0"/>
        <v>1.4103733978382493E-2</v>
      </c>
      <c r="E39" s="120">
        <f t="shared" si="0"/>
        <v>1.4366350559066543E-2</v>
      </c>
    </row>
    <row r="40" spans="1:10" s="223" customFormat="1" ht="23.25" thickBot="1" x14ac:dyDescent="0.3">
      <c r="A40" s="114" t="s">
        <v>40</v>
      </c>
      <c r="B40" s="119" t="s">
        <v>38</v>
      </c>
      <c r="C40" s="120">
        <f t="shared" si="0"/>
        <v>4.8564517771667148E-2</v>
      </c>
      <c r="D40" s="120">
        <f t="shared" si="0"/>
        <v>1.4103733978382715E-2</v>
      </c>
      <c r="E40" s="120">
        <f t="shared" si="0"/>
        <v>1.4366350559066543E-2</v>
      </c>
    </row>
    <row r="41" spans="1:10" s="223" customFormat="1" ht="15.75" thickBot="1" x14ac:dyDescent="0.3">
      <c r="A41" s="562" t="s">
        <v>225</v>
      </c>
      <c r="B41" s="563"/>
      <c r="C41" s="563"/>
      <c r="D41" s="563"/>
      <c r="E41" s="564"/>
    </row>
    <row r="42" spans="1:10" s="223" customFormat="1" x14ac:dyDescent="0.25">
      <c r="A42" s="577"/>
      <c r="B42" s="116">
        <v>2019</v>
      </c>
      <c r="C42" s="116">
        <v>2020</v>
      </c>
      <c r="D42" s="116">
        <v>2021</v>
      </c>
      <c r="E42" s="116">
        <v>2022</v>
      </c>
    </row>
    <row r="43" spans="1:10" s="223" customFormat="1" ht="15.75" thickBot="1" x14ac:dyDescent="0.3">
      <c r="A43" s="578"/>
      <c r="B43" s="117" t="s">
        <v>13</v>
      </c>
      <c r="C43" s="117" t="s">
        <v>14</v>
      </c>
      <c r="D43" s="117" t="s">
        <v>14</v>
      </c>
      <c r="E43" s="117" t="s">
        <v>14</v>
      </c>
    </row>
    <row r="44" spans="1:10" s="223" customFormat="1" ht="15.75" thickBot="1" x14ac:dyDescent="0.3">
      <c r="A44" s="121" t="s">
        <v>42</v>
      </c>
      <c r="B44" s="224">
        <v>3311826</v>
      </c>
      <c r="C44" s="225">
        <f>3489582</f>
        <v>3489582</v>
      </c>
      <c r="D44" s="224">
        <v>3539354</v>
      </c>
      <c r="E44" s="224">
        <v>3590768</v>
      </c>
    </row>
    <row r="45" spans="1:10" s="223" customFormat="1" ht="46.5" customHeight="1" thickBot="1" x14ac:dyDescent="0.3">
      <c r="A45" s="123" t="s">
        <v>301</v>
      </c>
      <c r="B45" s="226"/>
      <c r="C45" s="226"/>
      <c r="D45" s="226"/>
      <c r="E45" s="226"/>
    </row>
    <row r="46" spans="1:10" s="223" customFormat="1" ht="51" customHeight="1" thickBot="1" x14ac:dyDescent="0.3">
      <c r="A46" s="123" t="s">
        <v>394</v>
      </c>
      <c r="B46" s="227"/>
      <c r="C46" s="228"/>
      <c r="D46" s="228"/>
      <c r="E46" s="228"/>
    </row>
    <row r="47" spans="1:10" s="223" customFormat="1" ht="36.75" thickBot="1" x14ac:dyDescent="0.3">
      <c r="A47" s="121" t="s">
        <v>45</v>
      </c>
      <c r="B47" s="224">
        <v>569774</v>
      </c>
      <c r="C47" s="225">
        <f>582760</f>
        <v>582760</v>
      </c>
      <c r="D47" s="224">
        <v>591072</v>
      </c>
      <c r="E47" s="224">
        <v>599658</v>
      </c>
    </row>
    <row r="48" spans="1:10" s="223" customFormat="1" ht="62.25" customHeight="1" thickBot="1" x14ac:dyDescent="0.3">
      <c r="A48" s="123" t="s">
        <v>303</v>
      </c>
      <c r="B48" s="227"/>
      <c r="C48" s="227"/>
      <c r="D48" s="227"/>
      <c r="E48" s="227"/>
    </row>
    <row r="49" spans="1:5" s="223" customFormat="1" ht="60" customHeight="1" thickBot="1" x14ac:dyDescent="0.3">
      <c r="A49" s="123" t="s">
        <v>395</v>
      </c>
      <c r="B49" s="229"/>
      <c r="C49" s="230"/>
      <c r="D49" s="230"/>
      <c r="E49" s="230"/>
    </row>
    <row r="50" spans="1:5" s="223" customFormat="1" ht="24.75" thickBot="1" x14ac:dyDescent="0.3">
      <c r="A50" s="121" t="s">
        <v>46</v>
      </c>
      <c r="B50" s="227">
        <v>0</v>
      </c>
      <c r="C50" s="224">
        <v>0</v>
      </c>
      <c r="D50" s="224">
        <v>0</v>
      </c>
      <c r="E50" s="224">
        <v>0</v>
      </c>
    </row>
    <row r="51" spans="1:5" s="223" customFormat="1" ht="46.5" customHeight="1" thickBot="1" x14ac:dyDescent="0.3">
      <c r="A51" s="123" t="s">
        <v>396</v>
      </c>
      <c r="B51" s="227"/>
      <c r="C51" s="224"/>
      <c r="D51" s="224"/>
      <c r="E51" s="224"/>
    </row>
    <row r="52" spans="1:5" s="223" customFormat="1" ht="22.5" customHeight="1" thickBot="1" x14ac:dyDescent="0.3">
      <c r="A52" s="123" t="s">
        <v>397</v>
      </c>
      <c r="B52" s="227"/>
      <c r="C52" s="224"/>
      <c r="D52" s="224"/>
      <c r="E52" s="224"/>
    </row>
    <row r="53" spans="1:5" s="223" customFormat="1" ht="24.75" thickBot="1" x14ac:dyDescent="0.3">
      <c r="A53" s="121" t="s">
        <v>47</v>
      </c>
      <c r="B53" s="227">
        <v>0</v>
      </c>
      <c r="C53" s="224">
        <v>0</v>
      </c>
      <c r="D53" s="224">
        <v>0</v>
      </c>
      <c r="E53" s="224">
        <v>0</v>
      </c>
    </row>
    <row r="54" spans="1:5" s="223" customFormat="1" ht="32.25" customHeight="1" thickBot="1" x14ac:dyDescent="0.3">
      <c r="A54" s="231" t="s">
        <v>307</v>
      </c>
      <c r="B54" s="229"/>
      <c r="C54" s="230"/>
      <c r="D54" s="230"/>
      <c r="E54" s="230"/>
    </row>
    <row r="55" spans="1:5" s="223" customFormat="1" ht="40.5" customHeight="1" thickBot="1" x14ac:dyDescent="0.3">
      <c r="A55" s="231" t="s">
        <v>398</v>
      </c>
      <c r="B55" s="229"/>
      <c r="C55" s="230"/>
      <c r="D55" s="230"/>
      <c r="E55" s="230"/>
    </row>
    <row r="56" spans="1:5" s="223" customFormat="1" ht="24.75" thickBot="1" x14ac:dyDescent="0.3">
      <c r="A56" s="121" t="s">
        <v>48</v>
      </c>
      <c r="B56" s="227">
        <v>5500</v>
      </c>
      <c r="C56" s="227">
        <v>5500</v>
      </c>
      <c r="D56" s="227">
        <v>5500</v>
      </c>
      <c r="E56" s="227">
        <v>5500</v>
      </c>
    </row>
    <row r="57" spans="1:5" s="223" customFormat="1" ht="45.75" customHeight="1" thickBot="1" x14ac:dyDescent="0.3">
      <c r="A57" s="123" t="s">
        <v>309</v>
      </c>
      <c r="B57" s="227"/>
      <c r="C57" s="224"/>
      <c r="D57" s="224"/>
      <c r="E57" s="224"/>
    </row>
    <row r="58" spans="1:5" s="223" customFormat="1" ht="33" customHeight="1" thickBot="1" x14ac:dyDescent="0.3">
      <c r="A58" s="123" t="s">
        <v>399</v>
      </c>
      <c r="B58" s="229"/>
      <c r="C58" s="230"/>
      <c r="D58" s="230"/>
      <c r="E58" s="230"/>
    </row>
    <row r="59" spans="1:5" s="223" customFormat="1" ht="24.75" thickBot="1" x14ac:dyDescent="0.3">
      <c r="A59" s="121" t="s">
        <v>49</v>
      </c>
      <c r="B59" s="227">
        <v>500</v>
      </c>
      <c r="C59" s="227">
        <v>500</v>
      </c>
      <c r="D59" s="227">
        <v>500</v>
      </c>
      <c r="E59" s="227">
        <v>500</v>
      </c>
    </row>
    <row r="60" spans="1:5" s="223" customFormat="1" ht="60.75" customHeight="1" thickBot="1" x14ac:dyDescent="0.3">
      <c r="A60" s="123" t="s">
        <v>311</v>
      </c>
      <c r="B60" s="227"/>
      <c r="C60" s="224"/>
      <c r="D60" s="224"/>
      <c r="E60" s="224"/>
    </row>
    <row r="61" spans="1:5" s="223" customFormat="1" ht="63" customHeight="1" thickBot="1" x14ac:dyDescent="0.3">
      <c r="A61" s="123" t="s">
        <v>400</v>
      </c>
      <c r="B61" s="229"/>
      <c r="C61" s="230"/>
      <c r="D61" s="230"/>
      <c r="E61" s="230"/>
    </row>
    <row r="62" spans="1:5" s="223" customFormat="1" ht="36.75" thickBot="1" x14ac:dyDescent="0.3">
      <c r="A62" s="121" t="s">
        <v>50</v>
      </c>
      <c r="B62" s="227">
        <v>40000</v>
      </c>
      <c r="C62" s="227">
        <v>40000</v>
      </c>
      <c r="D62" s="227">
        <v>40000</v>
      </c>
      <c r="E62" s="227">
        <v>40000</v>
      </c>
    </row>
    <row r="63" spans="1:5" s="223" customFormat="1" ht="72.75" thickBot="1" x14ac:dyDescent="0.3">
      <c r="A63" s="123" t="s">
        <v>313</v>
      </c>
      <c r="B63" s="227"/>
      <c r="C63" s="224"/>
      <c r="D63" s="224"/>
      <c r="E63" s="224"/>
    </row>
    <row r="64" spans="1:5" s="223" customFormat="1" ht="73.5" customHeight="1" thickBot="1" x14ac:dyDescent="0.3">
      <c r="A64" s="123" t="s">
        <v>401</v>
      </c>
      <c r="B64" s="229"/>
      <c r="C64" s="232"/>
      <c r="D64" s="233"/>
      <c r="E64" s="233"/>
    </row>
    <row r="65" spans="1:5" s="223" customFormat="1" ht="24.75" thickBot="1" x14ac:dyDescent="0.3">
      <c r="A65" s="234" t="s">
        <v>226</v>
      </c>
      <c r="B65" s="33">
        <f>B62+B59+B56+B53+B50+B47+B44</f>
        <v>3927600</v>
      </c>
      <c r="C65" s="33">
        <f t="shared" ref="C65:E65" si="1">C62+C59+C56+C53+C50+C47+C44</f>
        <v>4118342</v>
      </c>
      <c r="D65" s="33">
        <f t="shared" si="1"/>
        <v>4176426</v>
      </c>
      <c r="E65" s="33">
        <f t="shared" si="1"/>
        <v>4236426</v>
      </c>
    </row>
    <row r="66" spans="1:5" s="223" customFormat="1" ht="15.75" thickBot="1" x14ac:dyDescent="0.3">
      <c r="A66" s="132" t="s">
        <v>52</v>
      </c>
      <c r="B66" s="133">
        <f>IF(B65-B36=0,0,"Error")</f>
        <v>0</v>
      </c>
      <c r="C66" s="133">
        <f>IF(C65-C36=0,0,"Error")</f>
        <v>0</v>
      </c>
      <c r="D66" s="133">
        <f>IF(D65-D36=0,0,"Error")</f>
        <v>0</v>
      </c>
      <c r="E66" s="133">
        <f>IF(E65-E36=0,0,"Error")</f>
        <v>0</v>
      </c>
    </row>
    <row r="67" spans="1:5" s="223" customFormat="1" ht="15.75" thickBot="1" x14ac:dyDescent="0.3">
      <c r="A67" s="235"/>
      <c r="B67" s="236"/>
      <c r="C67" s="236"/>
      <c r="D67" s="236"/>
      <c r="E67" s="237"/>
    </row>
    <row r="68" spans="1:5" s="223" customFormat="1" ht="15.75" thickBot="1" x14ac:dyDescent="0.3">
      <c r="A68" s="113" t="s">
        <v>227</v>
      </c>
      <c r="B68" s="734" t="s">
        <v>402</v>
      </c>
      <c r="C68" s="735"/>
      <c r="D68" s="735"/>
      <c r="E68" s="736"/>
    </row>
    <row r="69" spans="1:5" s="223" customFormat="1" ht="23.25" customHeight="1" thickBot="1" x14ac:dyDescent="0.3">
      <c r="A69" s="211" t="s">
        <v>30</v>
      </c>
      <c r="B69" s="594" t="s">
        <v>403</v>
      </c>
      <c r="C69" s="595"/>
      <c r="D69" s="595"/>
      <c r="E69" s="596"/>
    </row>
    <row r="70" spans="1:5" s="223" customFormat="1" ht="22.5" customHeight="1" thickBot="1" x14ac:dyDescent="0.3">
      <c r="A70" s="211" t="s">
        <v>32</v>
      </c>
      <c r="B70" s="737" t="s">
        <v>404</v>
      </c>
      <c r="C70" s="738"/>
      <c r="D70" s="738"/>
      <c r="E70" s="739"/>
    </row>
    <row r="71" spans="1:5" s="223" customFormat="1" ht="24.75" customHeight="1" x14ac:dyDescent="0.25">
      <c r="A71" s="712"/>
      <c r="B71" s="238">
        <v>2019</v>
      </c>
      <c r="C71" s="238">
        <v>2020</v>
      </c>
      <c r="D71" s="238">
        <v>2021</v>
      </c>
      <c r="E71" s="238">
        <v>2022</v>
      </c>
    </row>
    <row r="72" spans="1:5" s="223" customFormat="1" ht="15.75" thickBot="1" x14ac:dyDescent="0.3">
      <c r="A72" s="713"/>
      <c r="B72" s="239" t="s">
        <v>13</v>
      </c>
      <c r="C72" s="239" t="s">
        <v>14</v>
      </c>
      <c r="D72" s="239" t="s">
        <v>14</v>
      </c>
      <c r="E72" s="239" t="s">
        <v>14</v>
      </c>
    </row>
    <row r="73" spans="1:5" s="223" customFormat="1" ht="12.75" customHeight="1" thickBot="1" x14ac:dyDescent="0.3">
      <c r="A73" s="211" t="s">
        <v>34</v>
      </c>
      <c r="B73" s="240">
        <v>5248</v>
      </c>
      <c r="C73" s="241">
        <v>5248</v>
      </c>
      <c r="D73" s="241">
        <v>5248</v>
      </c>
      <c r="E73" s="241">
        <v>5248</v>
      </c>
    </row>
    <row r="74" spans="1:5" s="223" customFormat="1" ht="27.75" customHeight="1" thickBot="1" x14ac:dyDescent="0.3">
      <c r="A74" s="211" t="s">
        <v>35</v>
      </c>
      <c r="B74" s="240">
        <f>B103</f>
        <v>1236332</v>
      </c>
      <c r="C74" s="241">
        <f t="shared" ref="C74:E74" si="2">C103</f>
        <v>1236332</v>
      </c>
      <c r="D74" s="241">
        <f t="shared" si="2"/>
        <v>1236332</v>
      </c>
      <c r="E74" s="241">
        <f t="shared" si="2"/>
        <v>1236332</v>
      </c>
    </row>
    <row r="75" spans="1:5" s="223" customFormat="1" ht="23.25" thickBot="1" x14ac:dyDescent="0.3">
      <c r="A75" s="211" t="s">
        <v>36</v>
      </c>
      <c r="B75" s="240">
        <f>B74/B73</f>
        <v>235.58155487804879</v>
      </c>
      <c r="C75" s="241">
        <f>C74/C73</f>
        <v>235.58155487804879</v>
      </c>
      <c r="D75" s="241">
        <f>D74/D73</f>
        <v>235.58155487804879</v>
      </c>
      <c r="E75" s="241">
        <f>E74/E73</f>
        <v>235.58155487804879</v>
      </c>
    </row>
    <row r="76" spans="1:5" s="223" customFormat="1" ht="21" customHeight="1" thickBot="1" x14ac:dyDescent="0.3">
      <c r="A76" s="211" t="s">
        <v>37</v>
      </c>
      <c r="B76" s="242" t="s">
        <v>38</v>
      </c>
      <c r="C76" s="243">
        <f>C73/B73-1</f>
        <v>0</v>
      </c>
      <c r="D76" s="243">
        <f>D73/C73-1</f>
        <v>0</v>
      </c>
      <c r="E76" s="243">
        <f>E73/D73-1</f>
        <v>0</v>
      </c>
    </row>
    <row r="77" spans="1:5" s="223" customFormat="1" ht="23.25" thickBot="1" x14ac:dyDescent="0.3">
      <c r="A77" s="211" t="s">
        <v>39</v>
      </c>
      <c r="B77" s="242" t="s">
        <v>38</v>
      </c>
      <c r="C77" s="243">
        <f>C74/B74-1</f>
        <v>0</v>
      </c>
      <c r="D77" s="243">
        <f>D74/C74-1</f>
        <v>0</v>
      </c>
      <c r="E77" s="243">
        <f t="shared" ref="E77:E78" si="3">E74/D74-1</f>
        <v>0</v>
      </c>
    </row>
    <row r="78" spans="1:5" s="223" customFormat="1" ht="23.25" thickBot="1" x14ac:dyDescent="0.3">
      <c r="A78" s="211" t="s">
        <v>40</v>
      </c>
      <c r="B78" s="242" t="s">
        <v>38</v>
      </c>
      <c r="C78" s="243">
        <f>C75/B75-1</f>
        <v>0</v>
      </c>
      <c r="D78" s="243">
        <f>D75/C75-1</f>
        <v>0</v>
      </c>
      <c r="E78" s="243">
        <f t="shared" si="3"/>
        <v>0</v>
      </c>
    </row>
    <row r="79" spans="1:5" s="223" customFormat="1" ht="15.75" thickBot="1" x14ac:dyDescent="0.3">
      <c r="A79" s="714" t="s">
        <v>405</v>
      </c>
      <c r="B79" s="715"/>
      <c r="C79" s="715"/>
      <c r="D79" s="715"/>
      <c r="E79" s="716"/>
    </row>
    <row r="80" spans="1:5" s="223" customFormat="1" x14ac:dyDescent="0.25">
      <c r="A80" s="717"/>
      <c r="B80" s="116">
        <v>2019</v>
      </c>
      <c r="C80" s="116">
        <v>2020</v>
      </c>
      <c r="D80" s="116">
        <v>2021</v>
      </c>
      <c r="E80" s="116">
        <v>2022</v>
      </c>
    </row>
    <row r="81" spans="1:5" s="223" customFormat="1" ht="15.75" customHeight="1" thickBot="1" x14ac:dyDescent="0.3">
      <c r="A81" s="718"/>
      <c r="B81" s="244" t="s">
        <v>13</v>
      </c>
      <c r="C81" s="244" t="s">
        <v>14</v>
      </c>
      <c r="D81" s="244" t="s">
        <v>14</v>
      </c>
      <c r="E81" s="244" t="s">
        <v>14</v>
      </c>
    </row>
    <row r="82" spans="1:5" s="223" customFormat="1" ht="12.75" customHeight="1" thickBot="1" x14ac:dyDescent="0.3">
      <c r="A82" s="245" t="s">
        <v>42</v>
      </c>
      <c r="B82" s="246">
        <v>0</v>
      </c>
      <c r="C82" s="247">
        <v>0</v>
      </c>
      <c r="D82" s="247">
        <v>0</v>
      </c>
      <c r="E82" s="247">
        <v>0</v>
      </c>
    </row>
    <row r="83" spans="1:5" s="223" customFormat="1" ht="50.25" customHeight="1" thickBot="1" x14ac:dyDescent="0.3">
      <c r="A83" s="231" t="s">
        <v>301</v>
      </c>
      <c r="B83" s="248"/>
      <c r="C83" s="249"/>
      <c r="D83" s="249"/>
      <c r="E83" s="249"/>
    </row>
    <row r="84" spans="1:5" s="223" customFormat="1" ht="57" thickBot="1" x14ac:dyDescent="0.3">
      <c r="A84" s="231" t="s">
        <v>394</v>
      </c>
      <c r="B84" s="248"/>
      <c r="C84" s="249"/>
      <c r="D84" s="249"/>
      <c r="E84" s="249"/>
    </row>
    <row r="85" spans="1:5" s="223" customFormat="1" ht="36" customHeight="1" thickBot="1" x14ac:dyDescent="0.3">
      <c r="A85" s="245" t="s">
        <v>45</v>
      </c>
      <c r="B85" s="246"/>
      <c r="C85" s="247"/>
      <c r="D85" s="230"/>
      <c r="E85" s="230"/>
    </row>
    <row r="86" spans="1:5" s="223" customFormat="1" ht="90.75" thickBot="1" x14ac:dyDescent="0.3">
      <c r="A86" s="231" t="s">
        <v>303</v>
      </c>
      <c r="B86" s="248"/>
      <c r="C86" s="233"/>
      <c r="D86" s="233"/>
      <c r="E86" s="233"/>
    </row>
    <row r="87" spans="1:5" s="223" customFormat="1" ht="90.75" thickBot="1" x14ac:dyDescent="0.3">
      <c r="A87" s="231" t="s">
        <v>395</v>
      </c>
      <c r="B87" s="248"/>
      <c r="C87" s="233"/>
      <c r="D87" s="233"/>
      <c r="E87" s="233"/>
    </row>
    <row r="88" spans="1:5" s="223" customFormat="1" ht="23.25" thickBot="1" x14ac:dyDescent="0.3">
      <c r="A88" s="250" t="s">
        <v>46</v>
      </c>
      <c r="B88" s="251">
        <f>1236332</f>
        <v>1236332</v>
      </c>
      <c r="C88" s="251">
        <f t="shared" ref="C88:E88" si="4">1236332</f>
        <v>1236332</v>
      </c>
      <c r="D88" s="251">
        <f t="shared" si="4"/>
        <v>1236332</v>
      </c>
      <c r="E88" s="251">
        <f t="shared" si="4"/>
        <v>1236332</v>
      </c>
    </row>
    <row r="89" spans="1:5" s="223" customFormat="1" ht="68.25" thickBot="1" x14ac:dyDescent="0.3">
      <c r="A89" s="231" t="s">
        <v>396</v>
      </c>
      <c r="B89" s="248"/>
      <c r="C89" s="233"/>
      <c r="D89" s="233"/>
      <c r="E89" s="233"/>
    </row>
    <row r="90" spans="1:5" s="223" customFormat="1" ht="79.5" thickBot="1" x14ac:dyDescent="0.3">
      <c r="A90" s="231" t="s">
        <v>397</v>
      </c>
      <c r="B90" s="248"/>
      <c r="C90" s="233"/>
      <c r="D90" s="233"/>
      <c r="E90" s="233"/>
    </row>
    <row r="91" spans="1:5" s="223" customFormat="1" ht="15.75" thickBot="1" x14ac:dyDescent="0.3">
      <c r="A91" s="245" t="s">
        <v>47</v>
      </c>
      <c r="B91" s="248">
        <v>0</v>
      </c>
      <c r="C91" s="224">
        <v>0</v>
      </c>
      <c r="D91" s="224">
        <v>0</v>
      </c>
      <c r="E91" s="224">
        <v>0</v>
      </c>
    </row>
    <row r="92" spans="1:5" s="223" customFormat="1" ht="68.25" thickBot="1" x14ac:dyDescent="0.3">
      <c r="A92" s="231" t="s">
        <v>307</v>
      </c>
      <c r="B92" s="248"/>
      <c r="C92" s="230"/>
      <c r="D92" s="230"/>
      <c r="E92" s="230"/>
    </row>
    <row r="93" spans="1:5" s="223" customFormat="1" ht="68.25" thickBot="1" x14ac:dyDescent="0.3">
      <c r="A93" s="231" t="s">
        <v>398</v>
      </c>
      <c r="B93" s="248"/>
      <c r="C93" s="230"/>
      <c r="D93" s="230"/>
      <c r="E93" s="230"/>
    </row>
    <row r="94" spans="1:5" s="223" customFormat="1" ht="23.25" thickBot="1" x14ac:dyDescent="0.3">
      <c r="A94" s="245" t="s">
        <v>48</v>
      </c>
      <c r="B94" s="248">
        <v>0</v>
      </c>
      <c r="C94" s="225">
        <v>0</v>
      </c>
      <c r="D94" s="224">
        <v>0</v>
      </c>
      <c r="E94" s="224">
        <v>0</v>
      </c>
    </row>
    <row r="95" spans="1:5" s="223" customFormat="1" ht="79.5" thickBot="1" x14ac:dyDescent="0.3">
      <c r="A95" s="231" t="s">
        <v>309</v>
      </c>
      <c r="B95" s="248"/>
      <c r="C95" s="230"/>
      <c r="D95" s="230"/>
      <c r="E95" s="230"/>
    </row>
    <row r="96" spans="1:5" s="223" customFormat="1" ht="79.5" thickBot="1" x14ac:dyDescent="0.3">
      <c r="A96" s="231" t="s">
        <v>399</v>
      </c>
      <c r="B96" s="248"/>
      <c r="C96" s="230"/>
      <c r="D96" s="230"/>
      <c r="E96" s="230"/>
    </row>
    <row r="97" spans="1:5" s="223" customFormat="1" ht="23.25" thickBot="1" x14ac:dyDescent="0.3">
      <c r="A97" s="245" t="s">
        <v>49</v>
      </c>
      <c r="B97" s="248">
        <v>0</v>
      </c>
      <c r="C97" s="248">
        <v>0</v>
      </c>
      <c r="D97" s="248">
        <v>0</v>
      </c>
      <c r="E97" s="248">
        <v>0</v>
      </c>
    </row>
    <row r="98" spans="1:5" s="223" customFormat="1" ht="68.25" thickBot="1" x14ac:dyDescent="0.3">
      <c r="A98" s="231" t="s">
        <v>311</v>
      </c>
      <c r="B98" s="248"/>
      <c r="C98" s="230"/>
      <c r="D98" s="230"/>
      <c r="E98" s="230"/>
    </row>
    <row r="99" spans="1:5" s="223" customFormat="1" ht="68.25" thickBot="1" x14ac:dyDescent="0.3">
      <c r="A99" s="231" t="s">
        <v>400</v>
      </c>
      <c r="B99" s="248"/>
      <c r="C99" s="230"/>
      <c r="D99" s="230"/>
      <c r="E99" s="230"/>
    </row>
    <row r="100" spans="1:5" s="223" customFormat="1" ht="35.25" customHeight="1" thickBot="1" x14ac:dyDescent="0.3">
      <c r="A100" s="245" t="s">
        <v>50</v>
      </c>
      <c r="B100" s="248">
        <v>0</v>
      </c>
      <c r="C100" s="248">
        <v>0</v>
      </c>
      <c r="D100" s="248">
        <v>0</v>
      </c>
      <c r="E100" s="248">
        <v>0</v>
      </c>
    </row>
    <row r="101" spans="1:5" s="223" customFormat="1" ht="90.75" thickBot="1" x14ac:dyDescent="0.3">
      <c r="A101" s="231" t="s">
        <v>313</v>
      </c>
      <c r="B101" s="248"/>
      <c r="C101" s="230"/>
      <c r="D101" s="230"/>
      <c r="E101" s="230"/>
    </row>
    <row r="102" spans="1:5" s="223" customFormat="1" ht="90.75" thickBot="1" x14ac:dyDescent="0.3">
      <c r="A102" s="231" t="s">
        <v>401</v>
      </c>
      <c r="B102" s="248"/>
      <c r="C102" s="230"/>
      <c r="D102" s="230"/>
      <c r="E102" s="230"/>
    </row>
    <row r="103" spans="1:5" s="223" customFormat="1" ht="32.25" customHeight="1" thickBot="1" x14ac:dyDescent="0.3">
      <c r="A103" s="252" t="s">
        <v>231</v>
      </c>
      <c r="B103" s="248">
        <f>B100+B97+B94+B91+B88+B85+B82</f>
        <v>1236332</v>
      </c>
      <c r="C103" s="248">
        <f>C100+C97+C94+C91+C88+C85+C82</f>
        <v>1236332</v>
      </c>
      <c r="D103" s="248">
        <f t="shared" ref="D103:E103" si="5">D100+D97+D94+D91+D88+D85+D82</f>
        <v>1236332</v>
      </c>
      <c r="E103" s="248">
        <f t="shared" si="5"/>
        <v>1236332</v>
      </c>
    </row>
    <row r="104" spans="1:5" s="223" customFormat="1" ht="37.5" customHeight="1" x14ac:dyDescent="0.25">
      <c r="A104" s="719" t="s">
        <v>406</v>
      </c>
      <c r="B104" s="722" t="s">
        <v>407</v>
      </c>
      <c r="C104" s="723"/>
      <c r="D104" s="723"/>
      <c r="E104" s="724"/>
    </row>
    <row r="105" spans="1:5" s="223" customFormat="1" ht="18.75" customHeight="1" x14ac:dyDescent="0.25">
      <c r="A105" s="720"/>
      <c r="B105" s="725"/>
      <c r="C105" s="726"/>
      <c r="D105" s="726"/>
      <c r="E105" s="727"/>
    </row>
    <row r="106" spans="1:5" s="223" customFormat="1" ht="0.75" customHeight="1" thickBot="1" x14ac:dyDescent="0.3">
      <c r="A106" s="721"/>
      <c r="B106" s="728"/>
      <c r="C106" s="729"/>
      <c r="D106" s="729"/>
      <c r="E106" s="730"/>
    </row>
    <row r="107" spans="1:5" s="223" customFormat="1" ht="15.75" thickBot="1" x14ac:dyDescent="0.3">
      <c r="A107" s="253" t="s">
        <v>52</v>
      </c>
      <c r="B107" s="254">
        <f>IF(B103-B74=0,0,"Error")</f>
        <v>0</v>
      </c>
      <c r="C107" s="254">
        <f>IF(C103-C74=0,0,"Error")</f>
        <v>0</v>
      </c>
      <c r="D107" s="254">
        <f>IF(D103-D74=0,0,"Error")</f>
        <v>0</v>
      </c>
      <c r="E107" s="254">
        <f>IF(E103-E74=0,0,"Error")</f>
        <v>0</v>
      </c>
    </row>
    <row r="108" spans="1:5" s="223" customFormat="1" ht="15.75" thickBot="1" x14ac:dyDescent="0.3">
      <c r="A108" s="255" t="s">
        <v>408</v>
      </c>
      <c r="B108" s="731" t="s">
        <v>409</v>
      </c>
      <c r="C108" s="732"/>
      <c r="D108" s="732"/>
      <c r="E108" s="733"/>
    </row>
    <row r="109" spans="1:5" s="223" customFormat="1" ht="23.25" thickBot="1" x14ac:dyDescent="0.3">
      <c r="A109" s="211" t="s">
        <v>30</v>
      </c>
      <c r="B109" s="594" t="s">
        <v>410</v>
      </c>
      <c r="C109" s="595"/>
      <c r="D109" s="595"/>
      <c r="E109" s="596"/>
    </row>
    <row r="110" spans="1:5" s="223" customFormat="1" ht="19.5" customHeight="1" thickBot="1" x14ac:dyDescent="0.3">
      <c r="A110" s="211" t="s">
        <v>32</v>
      </c>
      <c r="B110" s="737" t="s">
        <v>411</v>
      </c>
      <c r="C110" s="738"/>
      <c r="D110" s="738"/>
      <c r="E110" s="739"/>
    </row>
    <row r="111" spans="1:5" s="223" customFormat="1" ht="15.75" customHeight="1" x14ac:dyDescent="0.25">
      <c r="A111" s="717"/>
      <c r="B111" s="238">
        <v>2019</v>
      </c>
      <c r="C111" s="238">
        <v>2020</v>
      </c>
      <c r="D111" s="238">
        <v>2021</v>
      </c>
      <c r="E111" s="238">
        <v>2022</v>
      </c>
    </row>
    <row r="112" spans="1:5" s="223" customFormat="1" ht="15.75" thickBot="1" x14ac:dyDescent="0.3">
      <c r="A112" s="718"/>
      <c r="B112" s="239" t="s">
        <v>13</v>
      </c>
      <c r="C112" s="239" t="s">
        <v>14</v>
      </c>
      <c r="D112" s="239" t="s">
        <v>14</v>
      </c>
      <c r="E112" s="239" t="s">
        <v>14</v>
      </c>
    </row>
    <row r="113" spans="1:5" s="223" customFormat="1" ht="15.75" thickBot="1" x14ac:dyDescent="0.3">
      <c r="A113" s="211" t="s">
        <v>34</v>
      </c>
      <c r="B113" s="239">
        <v>101</v>
      </c>
      <c r="C113" s="239">
        <v>101</v>
      </c>
      <c r="D113" s="239">
        <v>101</v>
      </c>
      <c r="E113" s="239">
        <v>101</v>
      </c>
    </row>
    <row r="114" spans="1:5" s="223" customFormat="1" ht="23.25" thickBot="1" x14ac:dyDescent="0.3">
      <c r="A114" s="211" t="s">
        <v>35</v>
      </c>
      <c r="B114" s="240">
        <f>B122+B125+B128</f>
        <v>24964</v>
      </c>
      <c r="C114" s="240">
        <f t="shared" ref="C114:E114" si="6">C122+C125+C128</f>
        <v>24964</v>
      </c>
      <c r="D114" s="240">
        <f t="shared" si="6"/>
        <v>24964</v>
      </c>
      <c r="E114" s="256">
        <f t="shared" si="6"/>
        <v>24964</v>
      </c>
    </row>
    <row r="115" spans="1:5" s="223" customFormat="1" ht="23.25" thickBot="1" x14ac:dyDescent="0.3">
      <c r="A115" s="211" t="s">
        <v>36</v>
      </c>
      <c r="B115" s="240">
        <f>B114/B113</f>
        <v>247.16831683168317</v>
      </c>
      <c r="C115" s="240">
        <f t="shared" ref="C115:E115" si="7">C114/C113</f>
        <v>247.16831683168317</v>
      </c>
      <c r="D115" s="240">
        <f t="shared" si="7"/>
        <v>247.16831683168317</v>
      </c>
      <c r="E115" s="256">
        <f t="shared" si="7"/>
        <v>247.16831683168317</v>
      </c>
    </row>
    <row r="116" spans="1:5" s="223" customFormat="1" ht="23.25" thickBot="1" x14ac:dyDescent="0.3">
      <c r="A116" s="211" t="s">
        <v>37</v>
      </c>
      <c r="B116" s="242"/>
      <c r="C116" s="257">
        <f t="shared" ref="C116:E118" si="8">C113/B113-1</f>
        <v>0</v>
      </c>
      <c r="D116" s="257">
        <f t="shared" si="8"/>
        <v>0</v>
      </c>
      <c r="E116" s="257">
        <f t="shared" si="8"/>
        <v>0</v>
      </c>
    </row>
    <row r="117" spans="1:5" s="223" customFormat="1" ht="23.25" thickBot="1" x14ac:dyDescent="0.3">
      <c r="A117" s="211" t="s">
        <v>39</v>
      </c>
      <c r="B117" s="242"/>
      <c r="C117" s="257">
        <f t="shared" si="8"/>
        <v>0</v>
      </c>
      <c r="D117" s="257">
        <f t="shared" si="8"/>
        <v>0</v>
      </c>
      <c r="E117" s="257">
        <f t="shared" si="8"/>
        <v>0</v>
      </c>
    </row>
    <row r="118" spans="1:5" s="223" customFormat="1" ht="23.25" thickBot="1" x14ac:dyDescent="0.3">
      <c r="A118" s="211" t="s">
        <v>40</v>
      </c>
      <c r="B118" s="242"/>
      <c r="C118" s="257">
        <f t="shared" si="8"/>
        <v>0</v>
      </c>
      <c r="D118" s="257">
        <f t="shared" si="8"/>
        <v>0</v>
      </c>
      <c r="E118" s="257">
        <f t="shared" si="8"/>
        <v>0</v>
      </c>
    </row>
    <row r="119" spans="1:5" s="223" customFormat="1" ht="15.75" thickBot="1" x14ac:dyDescent="0.3">
      <c r="A119" s="742" t="s">
        <v>412</v>
      </c>
      <c r="B119" s="743"/>
      <c r="C119" s="743"/>
      <c r="D119" s="743"/>
      <c r="E119" s="744"/>
    </row>
    <row r="120" spans="1:5" s="223" customFormat="1" x14ac:dyDescent="0.25">
      <c r="A120" s="712"/>
      <c r="B120" s="116">
        <v>2019</v>
      </c>
      <c r="C120" s="116">
        <v>2020</v>
      </c>
      <c r="D120" s="116">
        <v>2021</v>
      </c>
      <c r="E120" s="116">
        <v>2022</v>
      </c>
    </row>
    <row r="121" spans="1:5" s="223" customFormat="1" ht="15.75" customHeight="1" thickBot="1" x14ac:dyDescent="0.3">
      <c r="A121" s="713"/>
      <c r="B121" s="239" t="s">
        <v>13</v>
      </c>
      <c r="C121" s="239" t="s">
        <v>14</v>
      </c>
      <c r="D121" s="239" t="s">
        <v>14</v>
      </c>
      <c r="E121" s="239" t="s">
        <v>14</v>
      </c>
    </row>
    <row r="122" spans="1:5" s="223" customFormat="1" ht="15.75" thickBot="1" x14ac:dyDescent="0.3">
      <c r="A122" s="258" t="s">
        <v>42</v>
      </c>
      <c r="B122" s="259">
        <v>0</v>
      </c>
      <c r="C122" s="259">
        <v>0</v>
      </c>
      <c r="D122" s="259">
        <v>0</v>
      </c>
      <c r="E122" s="259">
        <v>0</v>
      </c>
    </row>
    <row r="123" spans="1:5" s="223" customFormat="1" ht="48.75" customHeight="1" thickBot="1" x14ac:dyDescent="0.3">
      <c r="A123" s="260" t="s">
        <v>301</v>
      </c>
      <c r="B123" s="227"/>
      <c r="C123" s="228">
        <f>(C115-B115)/C115</f>
        <v>0</v>
      </c>
      <c r="D123" s="228">
        <f t="shared" ref="D123:E123" si="9">(D115-C115)/D115</f>
        <v>0</v>
      </c>
      <c r="E123" s="228">
        <f t="shared" si="9"/>
        <v>0</v>
      </c>
    </row>
    <row r="124" spans="1:5" s="223" customFormat="1" ht="47.25" customHeight="1" thickBot="1" x14ac:dyDescent="0.3">
      <c r="A124" s="260" t="s">
        <v>320</v>
      </c>
      <c r="B124" s="227"/>
      <c r="C124" s="228">
        <f>(C113-B113)/C113</f>
        <v>0</v>
      </c>
      <c r="D124" s="228">
        <f t="shared" ref="D124:E124" si="10">(D113-C113)/D113</f>
        <v>0</v>
      </c>
      <c r="E124" s="228">
        <f t="shared" si="10"/>
        <v>0</v>
      </c>
    </row>
    <row r="125" spans="1:5" s="223" customFormat="1" ht="36" customHeight="1" thickBot="1" x14ac:dyDescent="0.3">
      <c r="A125" s="258" t="s">
        <v>45</v>
      </c>
      <c r="B125" s="224">
        <f>B122*16.7%</f>
        <v>0</v>
      </c>
      <c r="C125" s="224">
        <f t="shared" ref="C125:E125" si="11">C122*16.7%</f>
        <v>0</v>
      </c>
      <c r="D125" s="224">
        <f t="shared" si="11"/>
        <v>0</v>
      </c>
      <c r="E125" s="224">
        <f t="shared" si="11"/>
        <v>0</v>
      </c>
    </row>
    <row r="126" spans="1:5" s="223" customFormat="1" ht="62.25" customHeight="1" thickBot="1" x14ac:dyDescent="0.3">
      <c r="A126" s="260" t="s">
        <v>303</v>
      </c>
      <c r="B126" s="227"/>
      <c r="C126" s="261">
        <f>(C115-B115)/C115</f>
        <v>0</v>
      </c>
      <c r="D126" s="261">
        <f>(D115-C115)/D115</f>
        <v>0</v>
      </c>
      <c r="E126" s="261">
        <f>(E115-D115)/E115</f>
        <v>0</v>
      </c>
    </row>
    <row r="127" spans="1:5" s="223" customFormat="1" ht="63" customHeight="1" thickBot="1" x14ac:dyDescent="0.3">
      <c r="A127" s="260" t="s">
        <v>321</v>
      </c>
      <c r="B127" s="227"/>
      <c r="C127" s="261">
        <f>(C113-B113)/C113</f>
        <v>0</v>
      </c>
      <c r="D127" s="261">
        <f t="shared" ref="D127:E127" si="12">(D113-C113)/D113</f>
        <v>0</v>
      </c>
      <c r="E127" s="261">
        <f t="shared" si="12"/>
        <v>0</v>
      </c>
    </row>
    <row r="128" spans="1:5" s="223" customFormat="1" ht="33" customHeight="1" thickBot="1" x14ac:dyDescent="0.3">
      <c r="A128" s="258" t="s">
        <v>46</v>
      </c>
      <c r="B128" s="240">
        <v>24964</v>
      </c>
      <c r="C128" s="240">
        <v>24964</v>
      </c>
      <c r="D128" s="240">
        <v>24964</v>
      </c>
      <c r="E128" s="240">
        <v>24964</v>
      </c>
    </row>
    <row r="129" spans="1:5" s="223" customFormat="1" ht="57" customHeight="1" thickBot="1" x14ac:dyDescent="0.3">
      <c r="A129" s="260" t="s">
        <v>305</v>
      </c>
      <c r="B129" s="227"/>
      <c r="C129" s="261">
        <f>(C115-B115)/C115</f>
        <v>0</v>
      </c>
      <c r="D129" s="261">
        <f t="shared" ref="D129:E129" si="13">(D115-C115)/D115</f>
        <v>0</v>
      </c>
      <c r="E129" s="261">
        <f t="shared" si="13"/>
        <v>0</v>
      </c>
    </row>
    <row r="130" spans="1:5" s="223" customFormat="1" ht="57.75" customHeight="1" thickBot="1" x14ac:dyDescent="0.3">
      <c r="A130" s="260" t="s">
        <v>322</v>
      </c>
      <c r="B130" s="227"/>
      <c r="C130" s="261">
        <f>(C113-B113)/C113</f>
        <v>0</v>
      </c>
      <c r="D130" s="261">
        <f t="shared" ref="D130:E130" si="14">(D113-C113)/D113</f>
        <v>0</v>
      </c>
      <c r="E130" s="261">
        <f t="shared" si="14"/>
        <v>0</v>
      </c>
    </row>
    <row r="131" spans="1:5" s="223" customFormat="1" ht="15.75" thickBot="1" x14ac:dyDescent="0.3">
      <c r="A131" s="258" t="s">
        <v>47</v>
      </c>
      <c r="B131" s="227">
        <v>0</v>
      </c>
      <c r="C131" s="224">
        <v>0</v>
      </c>
      <c r="D131" s="224">
        <v>0</v>
      </c>
      <c r="E131" s="224">
        <v>0</v>
      </c>
    </row>
    <row r="132" spans="1:5" s="223" customFormat="1" ht="45.75" thickBot="1" x14ac:dyDescent="0.3">
      <c r="A132" s="260" t="s">
        <v>307</v>
      </c>
      <c r="B132" s="227"/>
      <c r="C132" s="224"/>
      <c r="D132" s="224"/>
      <c r="E132" s="224"/>
    </row>
    <row r="133" spans="1:5" s="223" customFormat="1" ht="45.75" thickBot="1" x14ac:dyDescent="0.3">
      <c r="A133" s="260" t="s">
        <v>323</v>
      </c>
      <c r="B133" s="227"/>
      <c r="C133" s="224"/>
      <c r="D133" s="224"/>
      <c r="E133" s="224"/>
    </row>
    <row r="134" spans="1:5" s="223" customFormat="1" ht="23.25" thickBot="1" x14ac:dyDescent="0.3">
      <c r="A134" s="258" t="s">
        <v>48</v>
      </c>
      <c r="B134" s="227">
        <v>0</v>
      </c>
      <c r="C134" s="224">
        <v>0</v>
      </c>
      <c r="D134" s="224">
        <v>0</v>
      </c>
      <c r="E134" s="224">
        <v>0</v>
      </c>
    </row>
    <row r="135" spans="1:5" s="223" customFormat="1" ht="57" thickBot="1" x14ac:dyDescent="0.3">
      <c r="A135" s="260" t="s">
        <v>309</v>
      </c>
      <c r="B135" s="227"/>
      <c r="C135" s="224"/>
      <c r="D135" s="224"/>
      <c r="E135" s="224"/>
    </row>
    <row r="136" spans="1:5" s="223" customFormat="1" ht="57" thickBot="1" x14ac:dyDescent="0.3">
      <c r="A136" s="260" t="s">
        <v>324</v>
      </c>
      <c r="B136" s="227"/>
      <c r="C136" s="224"/>
      <c r="D136" s="224"/>
      <c r="E136" s="224"/>
    </row>
    <row r="137" spans="1:5" s="223" customFormat="1" ht="29.25" customHeight="1" thickBot="1" x14ac:dyDescent="0.3">
      <c r="A137" s="258" t="s">
        <v>49</v>
      </c>
      <c r="B137" s="227">
        <v>0</v>
      </c>
      <c r="C137" s="227">
        <v>0</v>
      </c>
      <c r="D137" s="227">
        <v>0</v>
      </c>
      <c r="E137" s="227">
        <v>0</v>
      </c>
    </row>
    <row r="138" spans="1:5" s="223" customFormat="1" ht="57" thickBot="1" x14ac:dyDescent="0.3">
      <c r="A138" s="260" t="s">
        <v>311</v>
      </c>
      <c r="B138" s="227"/>
      <c r="C138" s="224"/>
      <c r="D138" s="224"/>
      <c r="E138" s="224"/>
    </row>
    <row r="139" spans="1:5" s="223" customFormat="1" ht="57" thickBot="1" x14ac:dyDescent="0.3">
      <c r="A139" s="260" t="s">
        <v>325</v>
      </c>
      <c r="B139" s="227"/>
      <c r="C139" s="224"/>
      <c r="D139" s="224"/>
      <c r="E139" s="224"/>
    </row>
    <row r="140" spans="1:5" s="223" customFormat="1" ht="34.5" customHeight="1" thickBot="1" x14ac:dyDescent="0.3">
      <c r="A140" s="258" t="s">
        <v>50</v>
      </c>
      <c r="B140" s="227">
        <v>0</v>
      </c>
      <c r="C140" s="224">
        <v>0</v>
      </c>
      <c r="D140" s="224">
        <v>0</v>
      </c>
      <c r="E140" s="224">
        <v>0</v>
      </c>
    </row>
    <row r="141" spans="1:5" s="223" customFormat="1" ht="58.5" customHeight="1" thickBot="1" x14ac:dyDescent="0.3">
      <c r="A141" s="260" t="s">
        <v>313</v>
      </c>
      <c r="B141" s="227"/>
      <c r="C141" s="224"/>
      <c r="D141" s="224"/>
      <c r="E141" s="224"/>
    </row>
    <row r="142" spans="1:5" s="223" customFormat="1" ht="56.25" customHeight="1" thickBot="1" x14ac:dyDescent="0.3">
      <c r="A142" s="260" t="s">
        <v>326</v>
      </c>
      <c r="B142" s="227"/>
      <c r="C142" s="224"/>
      <c r="D142" s="224"/>
      <c r="E142" s="224"/>
    </row>
    <row r="143" spans="1:5" s="223" customFormat="1" ht="23.25" customHeight="1" thickBot="1" x14ac:dyDescent="0.3">
      <c r="A143" s="262" t="s">
        <v>238</v>
      </c>
      <c r="B143" s="227">
        <f>B122+B125+B128+B131+B134+B137+B140</f>
        <v>24964</v>
      </c>
      <c r="C143" s="227">
        <f t="shared" ref="C143:E143" si="15">C140+C137+C134+C131+C128+C125+C122</f>
        <v>24964</v>
      </c>
      <c r="D143" s="227">
        <f t="shared" si="15"/>
        <v>24964</v>
      </c>
      <c r="E143" s="227">
        <f t="shared" si="15"/>
        <v>24964</v>
      </c>
    </row>
    <row r="144" spans="1:5" s="223" customFormat="1" x14ac:dyDescent="0.25">
      <c r="A144" s="745" t="s">
        <v>353</v>
      </c>
      <c r="B144" s="748"/>
      <c r="C144" s="749"/>
      <c r="D144" s="749"/>
      <c r="E144" s="750"/>
    </row>
    <row r="145" spans="1:5" s="223" customFormat="1" x14ac:dyDescent="0.25">
      <c r="A145" s="746"/>
      <c r="B145" s="751"/>
      <c r="C145" s="752"/>
      <c r="D145" s="752"/>
      <c r="E145" s="753"/>
    </row>
    <row r="146" spans="1:5" s="223" customFormat="1" ht="15.75" thickBot="1" x14ac:dyDescent="0.3">
      <c r="A146" s="747"/>
      <c r="B146" s="754"/>
      <c r="C146" s="755"/>
      <c r="D146" s="755"/>
      <c r="E146" s="756"/>
    </row>
    <row r="147" spans="1:5" s="223" customFormat="1" ht="15.75" thickBot="1" x14ac:dyDescent="0.3">
      <c r="A147" s="263" t="s">
        <v>52</v>
      </c>
      <c r="B147" s="264">
        <f>IF(B143-B114=0,0,"Error")</f>
        <v>0</v>
      </c>
      <c r="C147" s="264">
        <f>IF(C143-C114=0,0,"Error")</f>
        <v>0</v>
      </c>
      <c r="D147" s="264">
        <f>IF(D143-D114=0,0,"Error")</f>
        <v>0</v>
      </c>
      <c r="E147" s="264">
        <f>IF(E143-E114=0,0,"Error")</f>
        <v>0</v>
      </c>
    </row>
    <row r="148" spans="1:5" s="223" customFormat="1" ht="11.25" customHeight="1" thickBot="1" x14ac:dyDescent="0.3">
      <c r="A148" s="265" t="s">
        <v>413</v>
      </c>
      <c r="B148" s="740" t="s">
        <v>414</v>
      </c>
      <c r="C148" s="741"/>
      <c r="D148" s="741"/>
      <c r="E148" s="741"/>
    </row>
    <row r="149" spans="1:5" s="223" customFormat="1" ht="23.25" thickBot="1" x14ac:dyDescent="0.3">
      <c r="A149" s="211" t="s">
        <v>30</v>
      </c>
      <c r="B149" s="594" t="s">
        <v>415</v>
      </c>
      <c r="C149" s="595"/>
      <c r="D149" s="595"/>
      <c r="E149" s="596"/>
    </row>
    <row r="150" spans="1:5" s="223" customFormat="1" ht="19.5" customHeight="1" thickBot="1" x14ac:dyDescent="0.3">
      <c r="A150" s="211" t="s">
        <v>32</v>
      </c>
      <c r="B150" s="737" t="s">
        <v>416</v>
      </c>
      <c r="C150" s="738"/>
      <c r="D150" s="738"/>
      <c r="E150" s="739"/>
    </row>
    <row r="151" spans="1:5" s="223" customFormat="1" x14ac:dyDescent="0.25">
      <c r="A151" s="712"/>
      <c r="B151" s="238">
        <v>2019</v>
      </c>
      <c r="C151" s="238">
        <v>2020</v>
      </c>
      <c r="D151" s="238">
        <v>2021</v>
      </c>
      <c r="E151" s="238">
        <v>2022</v>
      </c>
    </row>
    <row r="152" spans="1:5" s="223" customFormat="1" ht="15.75" thickBot="1" x14ac:dyDescent="0.3">
      <c r="A152" s="713"/>
      <c r="B152" s="239" t="s">
        <v>13</v>
      </c>
      <c r="C152" s="239" t="s">
        <v>14</v>
      </c>
      <c r="D152" s="239" t="s">
        <v>14</v>
      </c>
      <c r="E152" s="239" t="s">
        <v>14</v>
      </c>
    </row>
    <row r="153" spans="1:5" s="223" customFormat="1" ht="15.75" thickBot="1" x14ac:dyDescent="0.3">
      <c r="A153" s="211" t="s">
        <v>34</v>
      </c>
      <c r="B153" s="239">
        <v>34</v>
      </c>
      <c r="C153" s="239">
        <v>34</v>
      </c>
      <c r="D153" s="239">
        <v>34</v>
      </c>
      <c r="E153" s="239">
        <v>34</v>
      </c>
    </row>
    <row r="154" spans="1:5" s="223" customFormat="1" ht="23.25" customHeight="1" thickBot="1" x14ac:dyDescent="0.3">
      <c r="A154" s="211" t="s">
        <v>35</v>
      </c>
      <c r="B154" s="240">
        <f>B162+B165+B168</f>
        <v>12150</v>
      </c>
      <c r="C154" s="240">
        <f t="shared" ref="C154:E154" si="16">C162+C165+C168</f>
        <v>12150</v>
      </c>
      <c r="D154" s="240">
        <f t="shared" si="16"/>
        <v>12150</v>
      </c>
      <c r="E154" s="240">
        <f t="shared" si="16"/>
        <v>12150</v>
      </c>
    </row>
    <row r="155" spans="1:5" s="223" customFormat="1" ht="23.25" thickBot="1" x14ac:dyDescent="0.3">
      <c r="A155" s="211" t="s">
        <v>36</v>
      </c>
      <c r="B155" s="240">
        <f>B154/B153</f>
        <v>357.35294117647061</v>
      </c>
      <c r="C155" s="240">
        <f t="shared" ref="C155:E155" si="17">C154/C153</f>
        <v>357.35294117647061</v>
      </c>
      <c r="D155" s="240">
        <f t="shared" si="17"/>
        <v>357.35294117647061</v>
      </c>
      <c r="E155" s="240">
        <f t="shared" si="17"/>
        <v>357.35294117647061</v>
      </c>
    </row>
    <row r="156" spans="1:5" s="223" customFormat="1" ht="22.5" customHeight="1" thickBot="1" x14ac:dyDescent="0.3">
      <c r="A156" s="211" t="s">
        <v>37</v>
      </c>
      <c r="B156" s="242"/>
      <c r="C156" s="257">
        <f t="shared" ref="C156:E158" si="18">C153/B153-1</f>
        <v>0</v>
      </c>
      <c r="D156" s="257">
        <f t="shared" si="18"/>
        <v>0</v>
      </c>
      <c r="E156" s="257">
        <f t="shared" si="18"/>
        <v>0</v>
      </c>
    </row>
    <row r="157" spans="1:5" s="223" customFormat="1" ht="23.25" thickBot="1" x14ac:dyDescent="0.3">
      <c r="A157" s="211" t="s">
        <v>39</v>
      </c>
      <c r="B157" s="242"/>
      <c r="C157" s="257">
        <f t="shared" si="18"/>
        <v>0</v>
      </c>
      <c r="D157" s="257">
        <f t="shared" si="18"/>
        <v>0</v>
      </c>
      <c r="E157" s="257">
        <f t="shared" si="18"/>
        <v>0</v>
      </c>
    </row>
    <row r="158" spans="1:5" s="223" customFormat="1" ht="23.25" thickBot="1" x14ac:dyDescent="0.3">
      <c r="A158" s="211" t="s">
        <v>40</v>
      </c>
      <c r="B158" s="242"/>
      <c r="C158" s="257">
        <f t="shared" si="18"/>
        <v>0</v>
      </c>
      <c r="D158" s="257">
        <f t="shared" si="18"/>
        <v>0</v>
      </c>
      <c r="E158" s="257">
        <f t="shared" si="18"/>
        <v>0</v>
      </c>
    </row>
    <row r="159" spans="1:5" s="223" customFormat="1" ht="15.75" thickBot="1" x14ac:dyDescent="0.3">
      <c r="A159" s="742" t="s">
        <v>417</v>
      </c>
      <c r="B159" s="743"/>
      <c r="C159" s="743"/>
      <c r="D159" s="743"/>
      <c r="E159" s="744"/>
    </row>
    <row r="160" spans="1:5" s="223" customFormat="1" x14ac:dyDescent="0.25">
      <c r="A160" s="712"/>
      <c r="B160" s="116">
        <v>2019</v>
      </c>
      <c r="C160" s="116">
        <v>2020</v>
      </c>
      <c r="D160" s="116">
        <v>2021</v>
      </c>
      <c r="E160" s="116">
        <v>2022</v>
      </c>
    </row>
    <row r="161" spans="1:5" s="223" customFormat="1" ht="15.75" customHeight="1" thickBot="1" x14ac:dyDescent="0.3">
      <c r="A161" s="713"/>
      <c r="B161" s="239" t="s">
        <v>13</v>
      </c>
      <c r="C161" s="239" t="s">
        <v>14</v>
      </c>
      <c r="D161" s="239" t="s">
        <v>14</v>
      </c>
      <c r="E161" s="239" t="s">
        <v>14</v>
      </c>
    </row>
    <row r="162" spans="1:5" s="223" customFormat="1" ht="15.75" thickBot="1" x14ac:dyDescent="0.3">
      <c r="A162" s="258" t="s">
        <v>42</v>
      </c>
      <c r="B162" s="224">
        <v>0</v>
      </c>
      <c r="C162" s="224">
        <v>0</v>
      </c>
      <c r="D162" s="224">
        <v>0</v>
      </c>
      <c r="E162" s="224">
        <v>0</v>
      </c>
    </row>
    <row r="163" spans="1:5" s="223" customFormat="1" ht="53.25" customHeight="1" thickBot="1" x14ac:dyDescent="0.3">
      <c r="A163" s="260" t="s">
        <v>301</v>
      </c>
      <c r="B163" s="227"/>
      <c r="C163" s="228"/>
      <c r="D163" s="228"/>
      <c r="E163" s="228"/>
    </row>
    <row r="164" spans="1:5" s="223" customFormat="1" ht="50.25" customHeight="1" thickBot="1" x14ac:dyDescent="0.3">
      <c r="A164" s="260" t="s">
        <v>320</v>
      </c>
      <c r="B164" s="227"/>
      <c r="C164" s="228"/>
      <c r="D164" s="228"/>
      <c r="E164" s="228"/>
    </row>
    <row r="165" spans="1:5" s="223" customFormat="1" ht="45" customHeight="1" thickBot="1" x14ac:dyDescent="0.3">
      <c r="A165" s="258" t="s">
        <v>45</v>
      </c>
      <c r="B165" s="224">
        <f>B162*16.7%</f>
        <v>0</v>
      </c>
      <c r="C165" s="224">
        <f t="shared" ref="C165:E165" si="19">C162*16.7%</f>
        <v>0</v>
      </c>
      <c r="D165" s="224">
        <f t="shared" si="19"/>
        <v>0</v>
      </c>
      <c r="E165" s="224">
        <f t="shared" si="19"/>
        <v>0</v>
      </c>
    </row>
    <row r="166" spans="1:5" s="223" customFormat="1" ht="66" customHeight="1" thickBot="1" x14ac:dyDescent="0.3">
      <c r="A166" s="260" t="s">
        <v>303</v>
      </c>
      <c r="B166" s="227"/>
      <c r="C166" s="224"/>
      <c r="D166" s="224"/>
      <c r="E166" s="224"/>
    </row>
    <row r="167" spans="1:5" s="223" customFormat="1" ht="61.5" customHeight="1" thickBot="1" x14ac:dyDescent="0.3">
      <c r="A167" s="260" t="s">
        <v>321</v>
      </c>
      <c r="B167" s="227"/>
      <c r="C167" s="224"/>
      <c r="D167" s="224"/>
      <c r="E167" s="224"/>
    </row>
    <row r="168" spans="1:5" s="223" customFormat="1" ht="30" customHeight="1" thickBot="1" x14ac:dyDescent="0.3">
      <c r="A168" s="258" t="s">
        <v>46</v>
      </c>
      <c r="B168" s="227">
        <v>12150</v>
      </c>
      <c r="C168" s="227">
        <v>12150</v>
      </c>
      <c r="D168" s="227">
        <v>12150</v>
      </c>
      <c r="E168" s="227">
        <v>12150</v>
      </c>
    </row>
    <row r="169" spans="1:5" s="223" customFormat="1" ht="60" customHeight="1" thickBot="1" x14ac:dyDescent="0.3">
      <c r="A169" s="260" t="s">
        <v>305</v>
      </c>
      <c r="B169" s="227"/>
      <c r="C169" s="224"/>
      <c r="D169" s="224"/>
      <c r="E169" s="224"/>
    </row>
    <row r="170" spans="1:5" s="223" customFormat="1" ht="57.75" customHeight="1" thickBot="1" x14ac:dyDescent="0.3">
      <c r="A170" s="260" t="s">
        <v>322</v>
      </c>
      <c r="B170" s="227"/>
      <c r="C170" s="224"/>
      <c r="D170" s="224"/>
      <c r="E170" s="224"/>
    </row>
    <row r="171" spans="1:5" s="223" customFormat="1" ht="15.75" thickBot="1" x14ac:dyDescent="0.3">
      <c r="A171" s="258" t="s">
        <v>47</v>
      </c>
      <c r="B171" s="227">
        <v>0</v>
      </c>
      <c r="C171" s="227">
        <v>0</v>
      </c>
      <c r="D171" s="227">
        <v>0</v>
      </c>
      <c r="E171" s="227">
        <v>0</v>
      </c>
    </row>
    <row r="172" spans="1:5" s="223" customFormat="1" ht="45.75" thickBot="1" x14ac:dyDescent="0.3">
      <c r="A172" s="260" t="s">
        <v>307</v>
      </c>
      <c r="B172" s="227"/>
      <c r="C172" s="224"/>
      <c r="D172" s="224"/>
      <c r="E172" s="224"/>
    </row>
    <row r="173" spans="1:5" s="223" customFormat="1" ht="45.75" thickBot="1" x14ac:dyDescent="0.3">
      <c r="A173" s="260" t="s">
        <v>323</v>
      </c>
      <c r="B173" s="227"/>
      <c r="C173" s="224"/>
      <c r="D173" s="224"/>
      <c r="E173" s="224"/>
    </row>
    <row r="174" spans="1:5" s="223" customFormat="1" ht="23.25" thickBot="1" x14ac:dyDescent="0.3">
      <c r="A174" s="258" t="s">
        <v>48</v>
      </c>
      <c r="B174" s="227">
        <v>0</v>
      </c>
      <c r="C174" s="227">
        <v>0</v>
      </c>
      <c r="D174" s="227">
        <v>0</v>
      </c>
      <c r="E174" s="227">
        <v>0</v>
      </c>
    </row>
    <row r="175" spans="1:5" s="223" customFormat="1" ht="61.5" customHeight="1" thickBot="1" x14ac:dyDescent="0.3">
      <c r="A175" s="260" t="s">
        <v>309</v>
      </c>
      <c r="B175" s="227"/>
      <c r="C175" s="224"/>
      <c r="D175" s="224"/>
      <c r="E175" s="224"/>
    </row>
    <row r="176" spans="1:5" s="223" customFormat="1" ht="57.75" customHeight="1" thickBot="1" x14ac:dyDescent="0.3">
      <c r="A176" s="260" t="s">
        <v>324</v>
      </c>
      <c r="B176" s="227"/>
      <c r="C176" s="224"/>
      <c r="D176" s="224"/>
      <c r="E176" s="224"/>
    </row>
    <row r="177" spans="1:5" s="223" customFormat="1" ht="27" customHeight="1" thickBot="1" x14ac:dyDescent="0.3">
      <c r="A177" s="258" t="s">
        <v>49</v>
      </c>
      <c r="B177" s="227">
        <v>0</v>
      </c>
      <c r="C177" s="227">
        <v>0</v>
      </c>
      <c r="D177" s="227">
        <v>0</v>
      </c>
      <c r="E177" s="227">
        <v>0</v>
      </c>
    </row>
    <row r="178" spans="1:5" s="223" customFormat="1" ht="57" thickBot="1" x14ac:dyDescent="0.3">
      <c r="A178" s="260" t="s">
        <v>311</v>
      </c>
      <c r="B178" s="227"/>
      <c r="C178" s="224"/>
      <c r="D178" s="224"/>
      <c r="E178" s="224"/>
    </row>
    <row r="179" spans="1:5" s="223" customFormat="1" ht="57" thickBot="1" x14ac:dyDescent="0.3">
      <c r="A179" s="260" t="s">
        <v>325</v>
      </c>
      <c r="B179" s="227"/>
      <c r="C179" s="224"/>
      <c r="D179" s="224"/>
      <c r="E179" s="224"/>
    </row>
    <row r="180" spans="1:5" s="223" customFormat="1" ht="33" customHeight="1" thickBot="1" x14ac:dyDescent="0.3">
      <c r="A180" s="258" t="s">
        <v>50</v>
      </c>
      <c r="B180" s="227">
        <v>0</v>
      </c>
      <c r="C180" s="227">
        <v>0</v>
      </c>
      <c r="D180" s="227">
        <v>0</v>
      </c>
      <c r="E180" s="227">
        <v>0</v>
      </c>
    </row>
    <row r="181" spans="1:5" s="223" customFormat="1" ht="57" thickBot="1" x14ac:dyDescent="0.3">
      <c r="A181" s="260" t="s">
        <v>313</v>
      </c>
      <c r="B181" s="227"/>
      <c r="C181" s="224"/>
      <c r="D181" s="224"/>
      <c r="E181" s="224"/>
    </row>
    <row r="182" spans="1:5" s="223" customFormat="1" ht="57.75" customHeight="1" thickBot="1" x14ac:dyDescent="0.3">
      <c r="A182" s="260" t="s">
        <v>326</v>
      </c>
      <c r="B182" s="227"/>
      <c r="C182" s="224"/>
      <c r="D182" s="224"/>
      <c r="E182" s="224"/>
    </row>
    <row r="183" spans="1:5" s="223" customFormat="1" ht="23.25" thickBot="1" x14ac:dyDescent="0.3">
      <c r="A183" s="266" t="s">
        <v>243</v>
      </c>
      <c r="B183" s="227">
        <f>B162+B165+B168+B171+B174+B177+B180</f>
        <v>12150</v>
      </c>
      <c r="C183" s="227">
        <f t="shared" ref="C183:E183" si="20">C162+C165+C168+C171+C174+C177+C180</f>
        <v>12150</v>
      </c>
      <c r="D183" s="227">
        <f t="shared" si="20"/>
        <v>12150</v>
      </c>
      <c r="E183" s="227">
        <f t="shared" si="20"/>
        <v>12150</v>
      </c>
    </row>
    <row r="184" spans="1:5" s="223" customFormat="1" x14ac:dyDescent="0.25">
      <c r="A184" s="745" t="s">
        <v>328</v>
      </c>
      <c r="B184" s="748"/>
      <c r="C184" s="749"/>
      <c r="D184" s="749"/>
      <c r="E184" s="750"/>
    </row>
    <row r="185" spans="1:5" s="223" customFormat="1" x14ac:dyDescent="0.25">
      <c r="A185" s="746"/>
      <c r="B185" s="751"/>
      <c r="C185" s="752"/>
      <c r="D185" s="752"/>
      <c r="E185" s="753"/>
    </row>
    <row r="186" spans="1:5" s="223" customFormat="1" ht="15.75" thickBot="1" x14ac:dyDescent="0.3">
      <c r="A186" s="747"/>
      <c r="B186" s="754"/>
      <c r="C186" s="755"/>
      <c r="D186" s="755"/>
      <c r="E186" s="756"/>
    </row>
    <row r="187" spans="1:5" s="223" customFormat="1" ht="15.75" thickBot="1" x14ac:dyDescent="0.3">
      <c r="A187" s="267" t="s">
        <v>52</v>
      </c>
      <c r="B187" s="268">
        <f>IF(B183-B154=0,0,"Error")</f>
        <v>0</v>
      </c>
      <c r="C187" s="268">
        <f>IF(C183-C154=0,0,"Error")</f>
        <v>0</v>
      </c>
      <c r="D187" s="268">
        <f>IF(D183-D154=0,0,"Error")</f>
        <v>0</v>
      </c>
      <c r="E187" s="268">
        <f>IF(E183-E154=0,0,"Error")</f>
        <v>0</v>
      </c>
    </row>
    <row r="188" spans="1:5" s="223" customFormat="1" ht="15.75" thickBot="1" x14ac:dyDescent="0.3">
      <c r="A188" s="215" t="s">
        <v>418</v>
      </c>
      <c r="B188" s="757" t="s">
        <v>419</v>
      </c>
      <c r="C188" s="741"/>
      <c r="D188" s="741"/>
      <c r="E188" s="741"/>
    </row>
    <row r="189" spans="1:5" s="223" customFormat="1" ht="23.25" thickBot="1" x14ac:dyDescent="0.3">
      <c r="A189" s="211" t="s">
        <v>30</v>
      </c>
      <c r="B189" s="594" t="s">
        <v>420</v>
      </c>
      <c r="C189" s="595"/>
      <c r="D189" s="595"/>
      <c r="E189" s="596"/>
    </row>
    <row r="190" spans="1:5" s="223" customFormat="1" ht="15.75" customHeight="1" thickBot="1" x14ac:dyDescent="0.3">
      <c r="A190" s="211" t="s">
        <v>32</v>
      </c>
      <c r="B190" s="737" t="s">
        <v>421</v>
      </c>
      <c r="C190" s="738"/>
      <c r="D190" s="738"/>
      <c r="E190" s="739"/>
    </row>
    <row r="191" spans="1:5" s="223" customFormat="1" ht="15.75" customHeight="1" x14ac:dyDescent="0.25">
      <c r="A191" s="712"/>
      <c r="B191" s="238">
        <v>2019</v>
      </c>
      <c r="C191" s="238">
        <v>2020</v>
      </c>
      <c r="D191" s="238">
        <v>2021</v>
      </c>
      <c r="E191" s="238">
        <v>2022</v>
      </c>
    </row>
    <row r="192" spans="1:5" s="223" customFormat="1" ht="15.75" thickBot="1" x14ac:dyDescent="0.3">
      <c r="A192" s="713"/>
      <c r="B192" s="239" t="s">
        <v>13</v>
      </c>
      <c r="C192" s="239" t="s">
        <v>14</v>
      </c>
      <c r="D192" s="239" t="s">
        <v>14</v>
      </c>
      <c r="E192" s="239" t="s">
        <v>14</v>
      </c>
    </row>
    <row r="193" spans="1:5" s="223" customFormat="1" ht="15.75" thickBot="1" x14ac:dyDescent="0.3">
      <c r="A193" s="211" t="s">
        <v>422</v>
      </c>
      <c r="B193" s="239">
        <v>599</v>
      </c>
      <c r="C193" s="239">
        <v>599</v>
      </c>
      <c r="D193" s="239">
        <v>599</v>
      </c>
      <c r="E193" s="239">
        <v>599</v>
      </c>
    </row>
    <row r="194" spans="1:5" s="223" customFormat="1" ht="23.25" customHeight="1" thickBot="1" x14ac:dyDescent="0.3">
      <c r="A194" s="211" t="s">
        <v>35</v>
      </c>
      <c r="B194" s="240">
        <f>B202+B205+B208</f>
        <v>126128</v>
      </c>
      <c r="C194" s="240">
        <f t="shared" ref="C194:E194" si="21">C202+C205+C208</f>
        <v>126128</v>
      </c>
      <c r="D194" s="240">
        <f t="shared" si="21"/>
        <v>126128</v>
      </c>
      <c r="E194" s="240">
        <f t="shared" si="21"/>
        <v>126128</v>
      </c>
    </row>
    <row r="195" spans="1:5" s="223" customFormat="1" ht="23.25" thickBot="1" x14ac:dyDescent="0.3">
      <c r="A195" s="211" t="s">
        <v>36</v>
      </c>
      <c r="B195" s="240">
        <f>B194/B193</f>
        <v>210.56427378964941</v>
      </c>
      <c r="C195" s="240">
        <f t="shared" ref="C195:E195" si="22">C194/C193</f>
        <v>210.56427378964941</v>
      </c>
      <c r="D195" s="240">
        <f t="shared" si="22"/>
        <v>210.56427378964941</v>
      </c>
      <c r="E195" s="256">
        <f t="shared" si="22"/>
        <v>210.56427378964941</v>
      </c>
    </row>
    <row r="196" spans="1:5" s="223" customFormat="1" ht="22.5" customHeight="1" thickBot="1" x14ac:dyDescent="0.3">
      <c r="A196" s="211" t="s">
        <v>37</v>
      </c>
      <c r="B196" s="242"/>
      <c r="C196" s="257">
        <f t="shared" ref="C196:E198" si="23">C193/B193-1</f>
        <v>0</v>
      </c>
      <c r="D196" s="257">
        <f t="shared" si="23"/>
        <v>0</v>
      </c>
      <c r="E196" s="257">
        <f t="shared" si="23"/>
        <v>0</v>
      </c>
    </row>
    <row r="197" spans="1:5" s="223" customFormat="1" ht="23.25" thickBot="1" x14ac:dyDescent="0.3">
      <c r="A197" s="211" t="s">
        <v>39</v>
      </c>
      <c r="B197" s="242"/>
      <c r="C197" s="257">
        <f t="shared" si="23"/>
        <v>0</v>
      </c>
      <c r="D197" s="257">
        <f t="shared" si="23"/>
        <v>0</v>
      </c>
      <c r="E197" s="257">
        <f t="shared" si="23"/>
        <v>0</v>
      </c>
    </row>
    <row r="198" spans="1:5" s="223" customFormat="1" ht="23.25" thickBot="1" x14ac:dyDescent="0.3">
      <c r="A198" s="211" t="s">
        <v>40</v>
      </c>
      <c r="B198" s="242"/>
      <c r="C198" s="257">
        <f t="shared" si="23"/>
        <v>0</v>
      </c>
      <c r="D198" s="257">
        <f t="shared" si="23"/>
        <v>0</v>
      </c>
      <c r="E198" s="257">
        <f t="shared" si="23"/>
        <v>0</v>
      </c>
    </row>
    <row r="199" spans="1:5" s="223" customFormat="1" ht="15.75" thickBot="1" x14ac:dyDescent="0.3">
      <c r="A199" s="742" t="s">
        <v>423</v>
      </c>
      <c r="B199" s="743"/>
      <c r="C199" s="743"/>
      <c r="D199" s="743"/>
      <c r="E199" s="744"/>
    </row>
    <row r="200" spans="1:5" s="223" customFormat="1" x14ac:dyDescent="0.25">
      <c r="A200" s="712"/>
      <c r="B200" s="238">
        <v>2019</v>
      </c>
      <c r="C200" s="238">
        <v>2020</v>
      </c>
      <c r="D200" s="238">
        <v>2021</v>
      </c>
      <c r="E200" s="238">
        <v>2022</v>
      </c>
    </row>
    <row r="201" spans="1:5" s="223" customFormat="1" ht="15.75" customHeight="1" thickBot="1" x14ac:dyDescent="0.3">
      <c r="A201" s="713"/>
      <c r="B201" s="239" t="s">
        <v>13</v>
      </c>
      <c r="C201" s="239" t="s">
        <v>14</v>
      </c>
      <c r="D201" s="239" t="s">
        <v>14</v>
      </c>
      <c r="E201" s="239" t="s">
        <v>14</v>
      </c>
    </row>
    <row r="202" spans="1:5" s="223" customFormat="1" ht="15.75" thickBot="1" x14ac:dyDescent="0.3">
      <c r="A202" s="258" t="s">
        <v>42</v>
      </c>
      <c r="B202" s="224">
        <v>0</v>
      </c>
      <c r="C202" s="224">
        <v>0</v>
      </c>
      <c r="D202" s="224">
        <v>0</v>
      </c>
      <c r="E202" s="224">
        <v>0</v>
      </c>
    </row>
    <row r="203" spans="1:5" s="223" customFormat="1" ht="48.75" customHeight="1" thickBot="1" x14ac:dyDescent="0.3">
      <c r="A203" s="260" t="s">
        <v>301</v>
      </c>
      <c r="B203" s="227"/>
      <c r="C203" s="228"/>
      <c r="D203" s="228"/>
      <c r="E203" s="228"/>
    </row>
    <row r="204" spans="1:5" s="223" customFormat="1" ht="47.25" customHeight="1" thickBot="1" x14ac:dyDescent="0.3">
      <c r="A204" s="260" t="s">
        <v>320</v>
      </c>
      <c r="B204" s="227"/>
      <c r="C204" s="228"/>
      <c r="D204" s="228"/>
      <c r="E204" s="228"/>
    </row>
    <row r="205" spans="1:5" s="223" customFormat="1" ht="33" customHeight="1" thickBot="1" x14ac:dyDescent="0.3">
      <c r="A205" s="258" t="s">
        <v>45</v>
      </c>
      <c r="B205" s="224">
        <f>B202*16.7%</f>
        <v>0</v>
      </c>
      <c r="C205" s="224">
        <f t="shared" ref="C205:E205" si="24">C202*16.7%</f>
        <v>0</v>
      </c>
      <c r="D205" s="224">
        <f t="shared" si="24"/>
        <v>0</v>
      </c>
      <c r="E205" s="224">
        <f t="shared" si="24"/>
        <v>0</v>
      </c>
    </row>
    <row r="206" spans="1:5" s="223" customFormat="1" ht="61.5" customHeight="1" thickBot="1" x14ac:dyDescent="0.3">
      <c r="A206" s="260" t="s">
        <v>303</v>
      </c>
      <c r="B206" s="227"/>
      <c r="C206" s="224"/>
      <c r="D206" s="224"/>
      <c r="E206" s="224"/>
    </row>
    <row r="207" spans="1:5" s="223" customFormat="1" ht="61.5" customHeight="1" thickBot="1" x14ac:dyDescent="0.3">
      <c r="A207" s="260" t="s">
        <v>321</v>
      </c>
      <c r="B207" s="227"/>
      <c r="C207" s="224"/>
      <c r="D207" s="224"/>
      <c r="E207" s="224"/>
    </row>
    <row r="208" spans="1:5" s="223" customFormat="1" ht="33" customHeight="1" thickBot="1" x14ac:dyDescent="0.3">
      <c r="A208" s="258" t="s">
        <v>46</v>
      </c>
      <c r="B208" s="227">
        <v>126128</v>
      </c>
      <c r="C208" s="227">
        <v>126128</v>
      </c>
      <c r="D208" s="227">
        <v>126128</v>
      </c>
      <c r="E208" s="227">
        <v>126128</v>
      </c>
    </row>
    <row r="209" spans="1:5" s="223" customFormat="1" ht="63" customHeight="1" thickBot="1" x14ac:dyDescent="0.3">
      <c r="A209" s="260" t="s">
        <v>305</v>
      </c>
      <c r="B209" s="227"/>
      <c r="C209" s="224"/>
      <c r="D209" s="224"/>
      <c r="E209" s="224"/>
    </row>
    <row r="210" spans="1:5" s="223" customFormat="1" ht="57" thickBot="1" x14ac:dyDescent="0.3">
      <c r="A210" s="260" t="s">
        <v>322</v>
      </c>
      <c r="B210" s="227"/>
      <c r="C210" s="224"/>
      <c r="D210" s="224"/>
      <c r="E210" s="224"/>
    </row>
    <row r="211" spans="1:5" s="223" customFormat="1" ht="15.75" thickBot="1" x14ac:dyDescent="0.3">
      <c r="A211" s="258" t="s">
        <v>47</v>
      </c>
      <c r="B211" s="227">
        <v>0</v>
      </c>
      <c r="C211" s="227">
        <v>0</v>
      </c>
      <c r="D211" s="227">
        <v>0</v>
      </c>
      <c r="E211" s="227">
        <v>0</v>
      </c>
    </row>
    <row r="212" spans="1:5" s="223" customFormat="1" ht="45.75" thickBot="1" x14ac:dyDescent="0.3">
      <c r="A212" s="260" t="s">
        <v>307</v>
      </c>
      <c r="B212" s="227"/>
      <c r="C212" s="224"/>
      <c r="D212" s="224"/>
      <c r="E212" s="224"/>
    </row>
    <row r="213" spans="1:5" s="223" customFormat="1" ht="45.75" thickBot="1" x14ac:dyDescent="0.3">
      <c r="A213" s="260" t="s">
        <v>323</v>
      </c>
      <c r="B213" s="227"/>
      <c r="C213" s="224"/>
      <c r="D213" s="224"/>
      <c r="E213" s="224"/>
    </row>
    <row r="214" spans="1:5" s="223" customFormat="1" ht="23.25" thickBot="1" x14ac:dyDescent="0.3">
      <c r="A214" s="258" t="s">
        <v>48</v>
      </c>
      <c r="B214" s="227">
        <v>0</v>
      </c>
      <c r="C214" s="227">
        <v>0</v>
      </c>
      <c r="D214" s="227">
        <v>0</v>
      </c>
      <c r="E214" s="227">
        <v>0</v>
      </c>
    </row>
    <row r="215" spans="1:5" s="223" customFormat="1" ht="63.75" customHeight="1" thickBot="1" x14ac:dyDescent="0.3">
      <c r="A215" s="260" t="s">
        <v>309</v>
      </c>
      <c r="B215" s="227"/>
      <c r="C215" s="224"/>
      <c r="D215" s="224"/>
      <c r="E215" s="224"/>
    </row>
    <row r="216" spans="1:5" s="223" customFormat="1" ht="60" customHeight="1" thickBot="1" x14ac:dyDescent="0.3">
      <c r="A216" s="260" t="s">
        <v>324</v>
      </c>
      <c r="B216" s="227"/>
      <c r="C216" s="224"/>
      <c r="D216" s="224"/>
      <c r="E216" s="224"/>
    </row>
    <row r="217" spans="1:5" s="223" customFormat="1" ht="27.75" customHeight="1" thickBot="1" x14ac:dyDescent="0.3">
      <c r="A217" s="258" t="s">
        <v>49</v>
      </c>
      <c r="B217" s="227">
        <v>0</v>
      </c>
      <c r="C217" s="227">
        <v>0</v>
      </c>
      <c r="D217" s="227">
        <v>0</v>
      </c>
      <c r="E217" s="227">
        <v>0</v>
      </c>
    </row>
    <row r="218" spans="1:5" s="223" customFormat="1" ht="54" customHeight="1" thickBot="1" x14ac:dyDescent="0.3">
      <c r="A218" s="260" t="s">
        <v>311</v>
      </c>
      <c r="B218" s="227"/>
      <c r="C218" s="224"/>
      <c r="D218" s="224"/>
      <c r="E218" s="224"/>
    </row>
    <row r="219" spans="1:5" s="223" customFormat="1" ht="49.5" customHeight="1" thickBot="1" x14ac:dyDescent="0.3">
      <c r="A219" s="260" t="s">
        <v>325</v>
      </c>
      <c r="B219" s="227"/>
      <c r="C219" s="224"/>
      <c r="D219" s="224"/>
      <c r="E219" s="224"/>
    </row>
    <row r="220" spans="1:5" s="223" customFormat="1" ht="34.5" customHeight="1" thickBot="1" x14ac:dyDescent="0.3">
      <c r="A220" s="258" t="s">
        <v>50</v>
      </c>
      <c r="B220" s="227">
        <v>0</v>
      </c>
      <c r="C220" s="227">
        <v>0</v>
      </c>
      <c r="D220" s="227">
        <v>0</v>
      </c>
      <c r="E220" s="227">
        <v>0</v>
      </c>
    </row>
    <row r="221" spans="1:5" s="223" customFormat="1" ht="58.5" customHeight="1" thickBot="1" x14ac:dyDescent="0.3">
      <c r="A221" s="260" t="s">
        <v>313</v>
      </c>
      <c r="B221" s="227"/>
      <c r="C221" s="224"/>
      <c r="D221" s="224"/>
      <c r="E221" s="224"/>
    </row>
    <row r="222" spans="1:5" s="223" customFormat="1" ht="60" customHeight="1" thickBot="1" x14ac:dyDescent="0.3">
      <c r="A222" s="260" t="s">
        <v>326</v>
      </c>
      <c r="B222" s="227"/>
      <c r="C222" s="224"/>
      <c r="D222" s="224"/>
      <c r="E222" s="224"/>
    </row>
    <row r="223" spans="1:5" s="223" customFormat="1" ht="23.25" thickBot="1" x14ac:dyDescent="0.3">
      <c r="A223" s="262" t="s">
        <v>424</v>
      </c>
      <c r="B223" s="227">
        <f>B202+B205+B208+B211+B214+B217+B220</f>
        <v>126128</v>
      </c>
      <c r="C223" s="227">
        <f t="shared" ref="C223:E223" si="25">C202+C205+C208+C211+C214+C217+C220</f>
        <v>126128</v>
      </c>
      <c r="D223" s="227">
        <f t="shared" si="25"/>
        <v>126128</v>
      </c>
      <c r="E223" s="227">
        <f t="shared" si="25"/>
        <v>126128</v>
      </c>
    </row>
    <row r="224" spans="1:5" s="223" customFormat="1" x14ac:dyDescent="0.25">
      <c r="A224" s="745" t="s">
        <v>328</v>
      </c>
      <c r="B224" s="748"/>
      <c r="C224" s="749"/>
      <c r="D224" s="749"/>
      <c r="E224" s="750"/>
    </row>
    <row r="225" spans="1:6" s="223" customFormat="1" x14ac:dyDescent="0.25">
      <c r="A225" s="746"/>
      <c r="B225" s="751"/>
      <c r="C225" s="752"/>
      <c r="D225" s="752"/>
      <c r="E225" s="753"/>
    </row>
    <row r="226" spans="1:6" s="223" customFormat="1" ht="15.75" thickBot="1" x14ac:dyDescent="0.3">
      <c r="A226" s="747"/>
      <c r="B226" s="754"/>
      <c r="C226" s="755"/>
      <c r="D226" s="755"/>
      <c r="E226" s="756"/>
    </row>
    <row r="227" spans="1:6" s="223" customFormat="1" ht="15.75" thickBot="1" x14ac:dyDescent="0.3">
      <c r="A227" s="267" t="s">
        <v>52</v>
      </c>
      <c r="B227" s="268">
        <f>IF(B223-B194=0,0,"Error")</f>
        <v>0</v>
      </c>
      <c r="C227" s="268">
        <f>IF(C223-C194=0,0,"Error")</f>
        <v>0</v>
      </c>
      <c r="D227" s="268">
        <f>IF(D223-D194=0,0,"Error")</f>
        <v>0</v>
      </c>
      <c r="E227" s="268">
        <f>IF(E223-E194=0,0,"Error")</f>
        <v>0</v>
      </c>
    </row>
    <row r="228" spans="1:6" s="223" customFormat="1" ht="15.75" thickBot="1" x14ac:dyDescent="0.3">
      <c r="A228" s="588" t="s">
        <v>86</v>
      </c>
      <c r="B228" s="589"/>
      <c r="C228" s="589"/>
      <c r="D228" s="589"/>
      <c r="E228" s="590"/>
    </row>
    <row r="229" spans="1:6" s="223" customFormat="1" ht="15.75" thickBot="1" x14ac:dyDescent="0.3">
      <c r="A229" s="588" t="s">
        <v>425</v>
      </c>
      <c r="B229" s="589"/>
      <c r="C229" s="589"/>
      <c r="D229" s="589"/>
      <c r="E229" s="590"/>
    </row>
    <row r="230" spans="1:6" s="223" customFormat="1" ht="36.75" thickBot="1" x14ac:dyDescent="0.3">
      <c r="A230" s="269" t="s">
        <v>67</v>
      </c>
      <c r="B230" s="771" t="s">
        <v>89</v>
      </c>
      <c r="C230" s="772"/>
      <c r="D230" s="773"/>
      <c r="E230" s="774"/>
    </row>
    <row r="231" spans="1:6" s="223" customFormat="1" ht="50.25" customHeight="1" thickBot="1" x14ac:dyDescent="0.3">
      <c r="A231" s="113" t="s">
        <v>171</v>
      </c>
      <c r="B231" s="270" t="s">
        <v>426</v>
      </c>
      <c r="C231" s="271" t="s">
        <v>169</v>
      </c>
      <c r="D231" s="768" t="s">
        <v>427</v>
      </c>
      <c r="E231" s="593"/>
    </row>
    <row r="232" spans="1:6" s="223" customFormat="1" ht="24" customHeight="1" thickBot="1" x14ac:dyDescent="0.3">
      <c r="A232" s="143" t="s">
        <v>30</v>
      </c>
      <c r="B232" s="775" t="s">
        <v>428</v>
      </c>
      <c r="C232" s="776"/>
      <c r="D232" s="776"/>
      <c r="E232" s="777"/>
    </row>
    <row r="233" spans="1:6" s="223" customFormat="1" ht="15.75" thickBot="1" x14ac:dyDescent="0.3">
      <c r="A233" s="143" t="s">
        <v>32</v>
      </c>
      <c r="B233" s="605" t="s">
        <v>429</v>
      </c>
      <c r="C233" s="592"/>
      <c r="D233" s="592"/>
      <c r="E233" s="593"/>
    </row>
    <row r="234" spans="1:6" s="223" customFormat="1" x14ac:dyDescent="0.25">
      <c r="A234" s="758"/>
      <c r="B234" s="238">
        <v>2019</v>
      </c>
      <c r="C234" s="238">
        <v>2020</v>
      </c>
      <c r="D234" s="238">
        <v>2021</v>
      </c>
      <c r="E234" s="238">
        <v>2022</v>
      </c>
    </row>
    <row r="235" spans="1:6" s="223" customFormat="1" ht="15.75" thickBot="1" x14ac:dyDescent="0.3">
      <c r="A235" s="759"/>
      <c r="B235" s="239" t="s">
        <v>13</v>
      </c>
      <c r="C235" s="239" t="s">
        <v>14</v>
      </c>
      <c r="D235" s="239" t="s">
        <v>14</v>
      </c>
      <c r="E235" s="239" t="s">
        <v>14</v>
      </c>
    </row>
    <row r="236" spans="1:6" s="223" customFormat="1" ht="15.75" thickBot="1" x14ac:dyDescent="0.3">
      <c r="A236" s="143" t="s">
        <v>34</v>
      </c>
      <c r="B236" s="272">
        <v>9000</v>
      </c>
      <c r="C236" s="272">
        <v>0</v>
      </c>
      <c r="D236" s="272">
        <v>0</v>
      </c>
      <c r="E236" s="272">
        <v>0</v>
      </c>
      <c r="F236" s="223" t="s">
        <v>93</v>
      </c>
    </row>
    <row r="237" spans="1:6" s="223" customFormat="1" ht="24" customHeight="1" thickBot="1" x14ac:dyDescent="0.3">
      <c r="A237" s="114" t="s">
        <v>35</v>
      </c>
      <c r="B237" s="118">
        <f>B247</f>
        <v>67512</v>
      </c>
      <c r="C237" s="118">
        <f t="shared" ref="C237:E237" si="26">C247</f>
        <v>0</v>
      </c>
      <c r="D237" s="118">
        <f t="shared" si="26"/>
        <v>0</v>
      </c>
      <c r="E237" s="118">
        <f t="shared" si="26"/>
        <v>0</v>
      </c>
    </row>
    <row r="238" spans="1:6" s="223" customFormat="1" ht="23.25" thickBot="1" x14ac:dyDescent="0.3">
      <c r="A238" s="114" t="s">
        <v>36</v>
      </c>
      <c r="B238" s="118">
        <f>B237/B236</f>
        <v>7.5013333333333332</v>
      </c>
      <c r="C238" s="273">
        <v>0</v>
      </c>
      <c r="D238" s="118">
        <v>0</v>
      </c>
      <c r="E238" s="118">
        <v>0</v>
      </c>
    </row>
    <row r="239" spans="1:6" s="223" customFormat="1" ht="25.5" customHeight="1" thickBot="1" x14ac:dyDescent="0.3">
      <c r="A239" s="114" t="s">
        <v>37</v>
      </c>
      <c r="B239" s="119" t="s">
        <v>38</v>
      </c>
      <c r="C239" s="273">
        <f t="shared" ref="C239:C240" si="27">C237/B237-1</f>
        <v>-1</v>
      </c>
      <c r="D239" s="120">
        <v>0</v>
      </c>
      <c r="E239" s="120">
        <v>0</v>
      </c>
    </row>
    <row r="240" spans="1:6" s="223" customFormat="1" ht="23.25" thickBot="1" x14ac:dyDescent="0.3">
      <c r="A240" s="114" t="s">
        <v>39</v>
      </c>
      <c r="B240" s="119" t="s">
        <v>38</v>
      </c>
      <c r="C240" s="273">
        <f t="shared" si="27"/>
        <v>-1</v>
      </c>
      <c r="D240" s="120">
        <v>0</v>
      </c>
      <c r="E240" s="120">
        <v>0</v>
      </c>
    </row>
    <row r="241" spans="1:6" s="223" customFormat="1" ht="23.25" thickBot="1" x14ac:dyDescent="0.3">
      <c r="A241" s="114" t="s">
        <v>40</v>
      </c>
      <c r="B241" s="119" t="s">
        <v>38</v>
      </c>
      <c r="C241" s="273">
        <f>C238/B238-1</f>
        <v>-1</v>
      </c>
      <c r="D241" s="120">
        <v>0</v>
      </c>
      <c r="E241" s="120">
        <v>0</v>
      </c>
    </row>
    <row r="242" spans="1:6" s="223" customFormat="1" ht="15.75" customHeight="1" thickBot="1" x14ac:dyDescent="0.3">
      <c r="A242" s="562" t="s">
        <v>268</v>
      </c>
      <c r="B242" s="563"/>
      <c r="C242" s="563"/>
      <c r="D242" s="563"/>
      <c r="E242" s="564"/>
    </row>
    <row r="243" spans="1:6" s="223" customFormat="1" x14ac:dyDescent="0.25">
      <c r="A243" s="758"/>
      <c r="B243" s="238">
        <v>2019</v>
      </c>
      <c r="C243" s="238">
        <v>2020</v>
      </c>
      <c r="D243" s="238">
        <v>2021</v>
      </c>
      <c r="E243" s="238">
        <v>2022</v>
      </c>
    </row>
    <row r="244" spans="1:6" s="223" customFormat="1" ht="15.75" thickBot="1" x14ac:dyDescent="0.3">
      <c r="A244" s="759"/>
      <c r="B244" s="274" t="s">
        <v>13</v>
      </c>
      <c r="C244" s="274" t="s">
        <v>14</v>
      </c>
      <c r="D244" s="274" t="s">
        <v>14</v>
      </c>
      <c r="E244" s="274" t="s">
        <v>14</v>
      </c>
    </row>
    <row r="245" spans="1:6" s="223" customFormat="1" ht="24.75" thickBot="1" x14ac:dyDescent="0.3">
      <c r="A245" s="275" t="s">
        <v>75</v>
      </c>
      <c r="B245" s="276">
        <v>0</v>
      </c>
      <c r="C245" s="276">
        <v>0</v>
      </c>
      <c r="D245" s="276">
        <v>0</v>
      </c>
      <c r="E245" s="276">
        <v>0</v>
      </c>
    </row>
    <row r="246" spans="1:6" s="223" customFormat="1" ht="24" customHeight="1" thickBot="1" x14ac:dyDescent="0.3">
      <c r="A246" s="275" t="s">
        <v>79</v>
      </c>
      <c r="B246" s="33">
        <v>67512</v>
      </c>
      <c r="C246" s="32">
        <v>0</v>
      </c>
      <c r="D246" s="276">
        <v>0</v>
      </c>
      <c r="E246" s="276">
        <v>0</v>
      </c>
    </row>
    <row r="247" spans="1:6" s="223" customFormat="1" ht="24.75" thickBot="1" x14ac:dyDescent="0.3">
      <c r="A247" s="277" t="s">
        <v>51</v>
      </c>
      <c r="B247" s="278">
        <f>B246+B245</f>
        <v>67512</v>
      </c>
      <c r="C247" s="278">
        <f>C246+C245</f>
        <v>0</v>
      </c>
      <c r="D247" s="279">
        <f>D246+D245</f>
        <v>0</v>
      </c>
      <c r="E247" s="280">
        <f>E246+E245</f>
        <v>0</v>
      </c>
    </row>
    <row r="248" spans="1:6" s="223" customFormat="1" ht="15" customHeight="1" x14ac:dyDescent="0.25">
      <c r="A248" s="760" t="s">
        <v>430</v>
      </c>
      <c r="B248" s="762"/>
      <c r="C248" s="763"/>
      <c r="D248" s="763"/>
      <c r="E248" s="764"/>
    </row>
    <row r="249" spans="1:6" s="223" customFormat="1" ht="9.75" customHeight="1" x14ac:dyDescent="0.25">
      <c r="A249" s="760"/>
      <c r="B249" s="762"/>
      <c r="C249" s="763"/>
      <c r="D249" s="763"/>
      <c r="E249" s="764"/>
    </row>
    <row r="250" spans="1:6" s="223" customFormat="1" ht="21" customHeight="1" thickBot="1" x14ac:dyDescent="0.3">
      <c r="A250" s="761"/>
      <c r="B250" s="765"/>
      <c r="C250" s="766"/>
      <c r="D250" s="766"/>
      <c r="E250" s="767"/>
    </row>
    <row r="251" spans="1:6" s="223" customFormat="1" ht="45.75" thickBot="1" x14ac:dyDescent="0.3">
      <c r="A251" s="113" t="s">
        <v>431</v>
      </c>
      <c r="B251" s="158" t="s">
        <v>426</v>
      </c>
      <c r="C251" s="271" t="s">
        <v>169</v>
      </c>
      <c r="D251" s="768" t="s">
        <v>432</v>
      </c>
      <c r="E251" s="593"/>
    </row>
    <row r="252" spans="1:6" s="223" customFormat="1" ht="24.75" customHeight="1" thickBot="1" x14ac:dyDescent="0.3">
      <c r="A252" s="114" t="s">
        <v>30</v>
      </c>
      <c r="B252" s="591" t="s">
        <v>433</v>
      </c>
      <c r="C252" s="769"/>
      <c r="D252" s="769"/>
      <c r="E252" s="770"/>
    </row>
    <row r="253" spans="1:6" s="223" customFormat="1" ht="15.75" thickBot="1" x14ac:dyDescent="0.3">
      <c r="A253" s="114" t="s">
        <v>32</v>
      </c>
      <c r="B253" s="597" t="s">
        <v>429</v>
      </c>
      <c r="C253" s="598"/>
      <c r="D253" s="598"/>
      <c r="E253" s="599"/>
    </row>
    <row r="254" spans="1:6" s="223" customFormat="1" x14ac:dyDescent="0.25">
      <c r="A254" s="577"/>
      <c r="B254" s="238">
        <v>2019</v>
      </c>
      <c r="C254" s="238">
        <v>2020</v>
      </c>
      <c r="D254" s="238">
        <v>2021</v>
      </c>
      <c r="E254" s="238">
        <v>2022</v>
      </c>
    </row>
    <row r="255" spans="1:6" s="223" customFormat="1" ht="15.75" customHeight="1" thickBot="1" x14ac:dyDescent="0.3">
      <c r="A255" s="578"/>
      <c r="B255" s="239" t="s">
        <v>13</v>
      </c>
      <c r="C255" s="239" t="s">
        <v>14</v>
      </c>
      <c r="D255" s="239" t="s">
        <v>14</v>
      </c>
      <c r="E255" s="239" t="s">
        <v>14</v>
      </c>
    </row>
    <row r="256" spans="1:6" s="223" customFormat="1" ht="15.75" thickBot="1" x14ac:dyDescent="0.3">
      <c r="A256" s="114" t="s">
        <v>34</v>
      </c>
      <c r="B256" s="118">
        <v>1200</v>
      </c>
      <c r="C256" s="118">
        <v>0</v>
      </c>
      <c r="D256" s="118">
        <v>0</v>
      </c>
      <c r="E256" s="118">
        <v>0</v>
      </c>
      <c r="F256" s="223" t="s">
        <v>93</v>
      </c>
    </row>
    <row r="257" spans="1:9" s="223" customFormat="1" ht="24" customHeight="1" thickBot="1" x14ac:dyDescent="0.3">
      <c r="A257" s="114" t="s">
        <v>35</v>
      </c>
      <c r="B257" s="118">
        <f>B267</f>
        <v>9642</v>
      </c>
      <c r="C257" s="118">
        <f>C267</f>
        <v>0</v>
      </c>
      <c r="D257" s="118">
        <f>D267</f>
        <v>0</v>
      </c>
      <c r="E257" s="118">
        <f>E267</f>
        <v>0</v>
      </c>
    </row>
    <row r="258" spans="1:9" s="223" customFormat="1" ht="23.25" thickBot="1" x14ac:dyDescent="0.3">
      <c r="A258" s="114" t="s">
        <v>36</v>
      </c>
      <c r="B258" s="118">
        <f>B257/B256</f>
        <v>8.0350000000000001</v>
      </c>
      <c r="C258" s="118">
        <f>C256/B256</f>
        <v>0</v>
      </c>
      <c r="D258" s="118">
        <v>0</v>
      </c>
      <c r="E258" s="118">
        <v>0</v>
      </c>
    </row>
    <row r="259" spans="1:9" s="223" customFormat="1" ht="27" customHeight="1" thickBot="1" x14ac:dyDescent="0.3">
      <c r="A259" s="114" t="s">
        <v>37</v>
      </c>
      <c r="B259" s="119" t="s">
        <v>38</v>
      </c>
      <c r="C259" s="120">
        <f t="shared" ref="C259:C261" si="28">C256/B256-1</f>
        <v>-1</v>
      </c>
      <c r="D259" s="120">
        <v>0</v>
      </c>
      <c r="E259" s="120">
        <v>0</v>
      </c>
    </row>
    <row r="260" spans="1:9" s="223" customFormat="1" ht="23.25" thickBot="1" x14ac:dyDescent="0.3">
      <c r="A260" s="114" t="s">
        <v>39</v>
      </c>
      <c r="B260" s="119" t="s">
        <v>38</v>
      </c>
      <c r="C260" s="120">
        <f t="shared" si="28"/>
        <v>-1</v>
      </c>
      <c r="D260" s="120">
        <v>0</v>
      </c>
      <c r="E260" s="120">
        <v>0</v>
      </c>
    </row>
    <row r="261" spans="1:9" s="223" customFormat="1" ht="21" customHeight="1" thickBot="1" x14ac:dyDescent="0.3">
      <c r="A261" s="114" t="s">
        <v>40</v>
      </c>
      <c r="B261" s="119" t="s">
        <v>38</v>
      </c>
      <c r="C261" s="120">
        <f t="shared" si="28"/>
        <v>-1</v>
      </c>
      <c r="D261" s="120">
        <v>0</v>
      </c>
      <c r="E261" s="120">
        <v>0</v>
      </c>
    </row>
    <row r="262" spans="1:9" s="223" customFormat="1" ht="15.75" customHeight="1" thickBot="1" x14ac:dyDescent="0.3">
      <c r="A262" s="562" t="s">
        <v>270</v>
      </c>
      <c r="B262" s="563"/>
      <c r="C262" s="563"/>
      <c r="D262" s="563"/>
      <c r="E262" s="564"/>
      <c r="F262" s="281"/>
      <c r="G262" s="281"/>
      <c r="H262" s="281"/>
      <c r="I262" s="281"/>
    </row>
    <row r="263" spans="1:9" s="223" customFormat="1" x14ac:dyDescent="0.25">
      <c r="A263" s="577"/>
      <c r="B263" s="238">
        <v>2019</v>
      </c>
      <c r="C263" s="238">
        <v>2020</v>
      </c>
      <c r="D263" s="238">
        <v>2021</v>
      </c>
      <c r="E263" s="238">
        <v>2022</v>
      </c>
      <c r="F263" s="281"/>
      <c r="G263" s="281"/>
      <c r="H263" s="281"/>
      <c r="I263" s="281"/>
    </row>
    <row r="264" spans="1:9" s="223" customFormat="1" ht="36" customHeight="1" thickBot="1" x14ac:dyDescent="0.3">
      <c r="A264" s="578"/>
      <c r="B264" s="117" t="s">
        <v>13</v>
      </c>
      <c r="C264" s="117" t="s">
        <v>14</v>
      </c>
      <c r="D264" s="117" t="s">
        <v>14</v>
      </c>
      <c r="E264" s="117" t="s">
        <v>14</v>
      </c>
      <c r="F264" s="281"/>
      <c r="G264" s="281"/>
      <c r="H264" s="281"/>
      <c r="I264" s="281"/>
    </row>
    <row r="265" spans="1:9" s="223" customFormat="1" ht="24.75" thickBot="1" x14ac:dyDescent="0.3">
      <c r="A265" s="121" t="s">
        <v>75</v>
      </c>
      <c r="B265" s="122">
        <v>0</v>
      </c>
      <c r="C265" s="122">
        <v>0</v>
      </c>
      <c r="D265" s="122">
        <v>0</v>
      </c>
      <c r="E265" s="122">
        <v>0</v>
      </c>
      <c r="F265" s="281"/>
      <c r="G265" s="281"/>
      <c r="H265" s="281"/>
      <c r="I265" s="281"/>
    </row>
    <row r="266" spans="1:9" s="223" customFormat="1" ht="24.75" thickBot="1" x14ac:dyDescent="0.3">
      <c r="A266" s="121" t="s">
        <v>79</v>
      </c>
      <c r="B266" s="33">
        <v>9642</v>
      </c>
      <c r="C266" s="32">
        <v>0</v>
      </c>
      <c r="D266" s="122">
        <v>0</v>
      </c>
      <c r="E266" s="122">
        <v>0</v>
      </c>
      <c r="F266" s="281"/>
      <c r="G266" s="281"/>
      <c r="H266" s="281"/>
      <c r="I266" s="281"/>
    </row>
    <row r="267" spans="1:9" s="223" customFormat="1" ht="24.75" thickBot="1" x14ac:dyDescent="0.3">
      <c r="A267" s="131" t="s">
        <v>58</v>
      </c>
      <c r="B267" s="129">
        <f>B266+B265</f>
        <v>9642</v>
      </c>
      <c r="C267" s="129">
        <f>C266+C265</f>
        <v>0</v>
      </c>
      <c r="D267" s="129">
        <f>D266+D265</f>
        <v>0</v>
      </c>
      <c r="E267" s="129">
        <f>E266+E265</f>
        <v>0</v>
      </c>
    </row>
    <row r="268" spans="1:9" s="223" customFormat="1" ht="15.75" customHeight="1" x14ac:dyDescent="0.25">
      <c r="A268" s="779" t="s">
        <v>434</v>
      </c>
      <c r="B268" s="780"/>
      <c r="C268" s="781"/>
      <c r="D268" s="781"/>
      <c r="E268" s="782"/>
    </row>
    <row r="269" spans="1:9" s="223" customFormat="1" x14ac:dyDescent="0.25">
      <c r="A269" s="760"/>
      <c r="B269" s="762"/>
      <c r="C269" s="763"/>
      <c r="D269" s="763"/>
      <c r="E269" s="764"/>
    </row>
    <row r="270" spans="1:9" s="223" customFormat="1" ht="15.75" thickBot="1" x14ac:dyDescent="0.3">
      <c r="A270" s="761"/>
      <c r="B270" s="765"/>
      <c r="C270" s="766"/>
      <c r="D270" s="766"/>
      <c r="E270" s="767"/>
    </row>
    <row r="271" spans="1:9" s="223" customFormat="1" ht="18" customHeight="1" thickBot="1" x14ac:dyDescent="0.3">
      <c r="A271" s="114"/>
      <c r="B271" s="282"/>
      <c r="C271" s="283"/>
      <c r="D271" s="282"/>
      <c r="E271" s="33"/>
    </row>
    <row r="272" spans="1:9" s="223" customFormat="1" ht="45.75" thickBot="1" x14ac:dyDescent="0.3">
      <c r="A272" s="113" t="s">
        <v>435</v>
      </c>
      <c r="B272" s="158" t="s">
        <v>426</v>
      </c>
      <c r="C272" s="271" t="s">
        <v>169</v>
      </c>
      <c r="D272" s="768" t="s">
        <v>436</v>
      </c>
      <c r="E272" s="593"/>
    </row>
    <row r="273" spans="1:5" s="223" customFormat="1" ht="30.75" customHeight="1" thickBot="1" x14ac:dyDescent="0.3">
      <c r="A273" s="114" t="s">
        <v>30</v>
      </c>
      <c r="B273" s="582" t="s">
        <v>437</v>
      </c>
      <c r="C273" s="778"/>
      <c r="D273" s="583"/>
      <c r="E273" s="584"/>
    </row>
    <row r="274" spans="1:5" s="223" customFormat="1" ht="15.75" thickBot="1" x14ac:dyDescent="0.3">
      <c r="A274" s="114" t="s">
        <v>32</v>
      </c>
      <c r="B274" s="597" t="s">
        <v>429</v>
      </c>
      <c r="C274" s="598"/>
      <c r="D274" s="598"/>
      <c r="E274" s="599"/>
    </row>
    <row r="275" spans="1:5" s="223" customFormat="1" x14ac:dyDescent="0.25">
      <c r="A275" s="577"/>
      <c r="B275" s="238">
        <v>2019</v>
      </c>
      <c r="C275" s="238">
        <v>2020</v>
      </c>
      <c r="D275" s="238">
        <v>2021</v>
      </c>
      <c r="E275" s="238">
        <v>2022</v>
      </c>
    </row>
    <row r="276" spans="1:5" s="223" customFormat="1" ht="15.75" thickBot="1" x14ac:dyDescent="0.3">
      <c r="A276" s="578"/>
      <c r="B276" s="239" t="s">
        <v>13</v>
      </c>
      <c r="C276" s="239" t="s">
        <v>14</v>
      </c>
      <c r="D276" s="239" t="s">
        <v>14</v>
      </c>
      <c r="E276" s="239" t="s">
        <v>14</v>
      </c>
    </row>
    <row r="277" spans="1:5" s="223" customFormat="1" ht="15.75" thickBot="1" x14ac:dyDescent="0.3">
      <c r="A277" s="114" t="s">
        <v>34</v>
      </c>
      <c r="B277" s="118">
        <v>1362</v>
      </c>
      <c r="C277" s="118">
        <v>0</v>
      </c>
      <c r="D277" s="118">
        <v>0</v>
      </c>
      <c r="E277" s="118">
        <v>0</v>
      </c>
    </row>
    <row r="278" spans="1:5" s="223" customFormat="1" ht="24" customHeight="1" thickBot="1" x14ac:dyDescent="0.3">
      <c r="A278" s="114" t="s">
        <v>35</v>
      </c>
      <c r="B278" s="118">
        <f>B288</f>
        <v>27247</v>
      </c>
      <c r="C278" s="118">
        <f>C288</f>
        <v>0</v>
      </c>
      <c r="D278" s="118">
        <f t="shared" ref="D278:E278" si="29">D288</f>
        <v>0</v>
      </c>
      <c r="E278" s="118">
        <f t="shared" si="29"/>
        <v>0</v>
      </c>
    </row>
    <row r="279" spans="1:5" s="223" customFormat="1" ht="23.25" thickBot="1" x14ac:dyDescent="0.3">
      <c r="A279" s="114" t="s">
        <v>36</v>
      </c>
      <c r="B279" s="118">
        <f>B278/B277</f>
        <v>20.005139500734213</v>
      </c>
      <c r="C279" s="118">
        <v>0</v>
      </c>
      <c r="D279" s="118">
        <v>0</v>
      </c>
      <c r="E279" s="118">
        <v>0</v>
      </c>
    </row>
    <row r="280" spans="1:5" s="223" customFormat="1" ht="27" customHeight="1" thickBot="1" x14ac:dyDescent="0.3">
      <c r="A280" s="114" t="s">
        <v>37</v>
      </c>
      <c r="B280" s="119" t="s">
        <v>38</v>
      </c>
      <c r="C280" s="120">
        <f t="shared" ref="C280:C282" si="30">C277/B277-1</f>
        <v>-1</v>
      </c>
      <c r="D280" s="120">
        <v>0</v>
      </c>
      <c r="E280" s="120">
        <v>0</v>
      </c>
    </row>
    <row r="281" spans="1:5" s="223" customFormat="1" ht="23.25" thickBot="1" x14ac:dyDescent="0.3">
      <c r="A281" s="114" t="s">
        <v>39</v>
      </c>
      <c r="B281" s="119" t="s">
        <v>38</v>
      </c>
      <c r="C281" s="120">
        <f t="shared" si="30"/>
        <v>-1</v>
      </c>
      <c r="D281" s="120">
        <v>0</v>
      </c>
      <c r="E281" s="120">
        <v>0</v>
      </c>
    </row>
    <row r="282" spans="1:5" s="223" customFormat="1" ht="23.25" thickBot="1" x14ac:dyDescent="0.3">
      <c r="A282" s="114" t="s">
        <v>40</v>
      </c>
      <c r="B282" s="119" t="s">
        <v>38</v>
      </c>
      <c r="C282" s="120">
        <f t="shared" si="30"/>
        <v>-1</v>
      </c>
      <c r="D282" s="120">
        <v>0</v>
      </c>
      <c r="E282" s="120">
        <v>0</v>
      </c>
    </row>
    <row r="283" spans="1:5" s="223" customFormat="1" ht="15.75" thickBot="1" x14ac:dyDescent="0.3">
      <c r="A283" s="562" t="s">
        <v>438</v>
      </c>
      <c r="B283" s="563"/>
      <c r="C283" s="563"/>
      <c r="D283" s="563"/>
      <c r="E283" s="564"/>
    </row>
    <row r="284" spans="1:5" s="223" customFormat="1" x14ac:dyDescent="0.25">
      <c r="A284" s="577"/>
      <c r="B284" s="116">
        <v>2018</v>
      </c>
      <c r="C284" s="116">
        <v>2019</v>
      </c>
      <c r="D284" s="116">
        <v>2020</v>
      </c>
      <c r="E284" s="116">
        <v>2021</v>
      </c>
    </row>
    <row r="285" spans="1:5" s="223" customFormat="1" ht="15.75" thickBot="1" x14ac:dyDescent="0.3">
      <c r="A285" s="578"/>
      <c r="B285" s="117" t="s">
        <v>13</v>
      </c>
      <c r="C285" s="117" t="s">
        <v>14</v>
      </c>
      <c r="D285" s="117" t="s">
        <v>14</v>
      </c>
      <c r="E285" s="117" t="s">
        <v>14</v>
      </c>
    </row>
    <row r="286" spans="1:5" s="223" customFormat="1" ht="24.75" thickBot="1" x14ac:dyDescent="0.3">
      <c r="A286" s="121" t="s">
        <v>75</v>
      </c>
      <c r="B286" s="122">
        <v>0</v>
      </c>
      <c r="C286" s="122">
        <v>0</v>
      </c>
      <c r="D286" s="122">
        <v>0</v>
      </c>
      <c r="E286" s="122">
        <v>0</v>
      </c>
    </row>
    <row r="287" spans="1:5" s="223" customFormat="1" ht="24.75" thickBot="1" x14ac:dyDescent="0.3">
      <c r="A287" s="121" t="s">
        <v>79</v>
      </c>
      <c r="B287" s="33">
        <v>27247</v>
      </c>
      <c r="C287" s="32">
        <v>0</v>
      </c>
      <c r="D287" s="32">
        <v>0</v>
      </c>
      <c r="E287" s="32">
        <v>0</v>
      </c>
    </row>
    <row r="288" spans="1:5" s="223" customFormat="1" ht="24.75" thickBot="1" x14ac:dyDescent="0.3">
      <c r="A288" s="131" t="s">
        <v>64</v>
      </c>
      <c r="B288" s="33">
        <f>B287+B286</f>
        <v>27247</v>
      </c>
      <c r="C288" s="33">
        <f>C287+C286</f>
        <v>0</v>
      </c>
      <c r="D288" s="33">
        <f>D287+D286</f>
        <v>0</v>
      </c>
      <c r="E288" s="33">
        <f>E287+E286</f>
        <v>0</v>
      </c>
    </row>
    <row r="289" spans="1:5" s="223" customFormat="1" ht="18.75" customHeight="1" x14ac:dyDescent="0.25">
      <c r="A289" s="779" t="s">
        <v>439</v>
      </c>
      <c r="B289" s="780"/>
      <c r="C289" s="781"/>
      <c r="D289" s="781"/>
      <c r="E289" s="782"/>
    </row>
    <row r="290" spans="1:5" s="223" customFormat="1" ht="16.5" customHeight="1" x14ac:dyDescent="0.25">
      <c r="A290" s="760"/>
      <c r="B290" s="762"/>
      <c r="C290" s="763"/>
      <c r="D290" s="763"/>
      <c r="E290" s="764"/>
    </row>
    <row r="291" spans="1:5" s="223" customFormat="1" ht="15.75" thickBot="1" x14ac:dyDescent="0.3">
      <c r="A291" s="761"/>
      <c r="B291" s="765"/>
      <c r="C291" s="766"/>
      <c r="D291" s="766"/>
      <c r="E291" s="767"/>
    </row>
    <row r="292" spans="1:5" s="223" customFormat="1" ht="45.75" thickBot="1" x14ac:dyDescent="0.3">
      <c r="A292" s="113" t="s">
        <v>440</v>
      </c>
      <c r="B292" s="158" t="s">
        <v>441</v>
      </c>
      <c r="C292" s="271" t="s">
        <v>169</v>
      </c>
      <c r="D292" s="768" t="s">
        <v>442</v>
      </c>
      <c r="E292" s="593"/>
    </row>
    <row r="293" spans="1:5" s="223" customFormat="1" ht="23.25" thickBot="1" x14ac:dyDescent="0.3">
      <c r="A293" s="114" t="s">
        <v>30</v>
      </c>
      <c r="B293" s="600" t="s">
        <v>443</v>
      </c>
      <c r="C293" s="601"/>
      <c r="D293" s="602"/>
      <c r="E293" s="603"/>
    </row>
    <row r="294" spans="1:5" s="223" customFormat="1" ht="15.75" thickBot="1" x14ac:dyDescent="0.3">
      <c r="A294" s="114" t="s">
        <v>32</v>
      </c>
      <c r="B294" s="597" t="s">
        <v>444</v>
      </c>
      <c r="C294" s="598"/>
      <c r="D294" s="598"/>
      <c r="E294" s="599"/>
    </row>
    <row r="295" spans="1:5" s="223" customFormat="1" ht="15.75" customHeight="1" x14ac:dyDescent="0.25">
      <c r="A295" s="577"/>
      <c r="B295" s="238">
        <v>2019</v>
      </c>
      <c r="C295" s="238">
        <v>2020</v>
      </c>
      <c r="D295" s="238">
        <v>2021</v>
      </c>
      <c r="E295" s="238">
        <v>2022</v>
      </c>
    </row>
    <row r="296" spans="1:5" s="223" customFormat="1" ht="15.75" thickBot="1" x14ac:dyDescent="0.3">
      <c r="A296" s="578"/>
      <c r="B296" s="239" t="s">
        <v>13</v>
      </c>
      <c r="C296" s="239" t="s">
        <v>14</v>
      </c>
      <c r="D296" s="239" t="s">
        <v>14</v>
      </c>
      <c r="E296" s="239" t="s">
        <v>14</v>
      </c>
    </row>
    <row r="297" spans="1:5" s="223" customFormat="1" ht="15.75" thickBot="1" x14ac:dyDescent="0.3">
      <c r="A297" s="114" t="s">
        <v>34</v>
      </c>
      <c r="B297" s="118">
        <v>500</v>
      </c>
      <c r="C297" s="118">
        <v>0</v>
      </c>
      <c r="D297" s="118">
        <v>0</v>
      </c>
      <c r="E297" s="118">
        <v>0</v>
      </c>
    </row>
    <row r="298" spans="1:5" s="223" customFormat="1" ht="23.25" thickBot="1" x14ac:dyDescent="0.3">
      <c r="A298" s="114" t="s">
        <v>35</v>
      </c>
      <c r="B298" s="118">
        <f>B308</f>
        <v>13000</v>
      </c>
      <c r="C298" s="118">
        <f>C308</f>
        <v>0</v>
      </c>
      <c r="D298" s="118">
        <f>D308</f>
        <v>0</v>
      </c>
      <c r="E298" s="118">
        <f>E308</f>
        <v>0</v>
      </c>
    </row>
    <row r="299" spans="1:5" s="223" customFormat="1" ht="23.25" thickBot="1" x14ac:dyDescent="0.3">
      <c r="A299" s="114" t="s">
        <v>36</v>
      </c>
      <c r="B299" s="118">
        <f>B298/B297</f>
        <v>26</v>
      </c>
      <c r="C299" s="118">
        <v>0</v>
      </c>
      <c r="D299" s="118">
        <v>0</v>
      </c>
      <c r="E299" s="118">
        <v>0</v>
      </c>
    </row>
    <row r="300" spans="1:5" s="223" customFormat="1" ht="23.25" thickBot="1" x14ac:dyDescent="0.3">
      <c r="A300" s="114" t="s">
        <v>37</v>
      </c>
      <c r="B300" s="119" t="s">
        <v>38</v>
      </c>
      <c r="C300" s="120">
        <f t="shared" ref="C300" si="31">C297/B297-1</f>
        <v>-1</v>
      </c>
      <c r="D300" s="120">
        <v>0</v>
      </c>
      <c r="E300" s="120">
        <v>0</v>
      </c>
    </row>
    <row r="301" spans="1:5" s="223" customFormat="1" ht="23.25" thickBot="1" x14ac:dyDescent="0.3">
      <c r="A301" s="114" t="s">
        <v>39</v>
      </c>
      <c r="B301" s="119" t="s">
        <v>38</v>
      </c>
      <c r="C301" s="120">
        <v>0</v>
      </c>
      <c r="D301" s="120">
        <v>0</v>
      </c>
      <c r="E301" s="120">
        <v>0</v>
      </c>
    </row>
    <row r="302" spans="1:5" s="223" customFormat="1" ht="23.25" thickBot="1" x14ac:dyDescent="0.3">
      <c r="A302" s="114" t="s">
        <v>40</v>
      </c>
      <c r="B302" s="119" t="s">
        <v>38</v>
      </c>
      <c r="C302" s="120">
        <v>0</v>
      </c>
      <c r="D302" s="120">
        <v>0</v>
      </c>
      <c r="E302" s="120">
        <v>0</v>
      </c>
    </row>
    <row r="303" spans="1:5" s="223" customFormat="1" ht="15.75" thickBot="1" x14ac:dyDescent="0.3">
      <c r="A303" s="562" t="s">
        <v>445</v>
      </c>
      <c r="B303" s="563"/>
      <c r="C303" s="563"/>
      <c r="D303" s="563"/>
      <c r="E303" s="564"/>
    </row>
    <row r="304" spans="1:5" s="223" customFormat="1" x14ac:dyDescent="0.25">
      <c r="A304" s="577"/>
      <c r="B304" s="116">
        <v>2019</v>
      </c>
      <c r="C304" s="116">
        <v>2020</v>
      </c>
      <c r="D304" s="116">
        <v>2021</v>
      </c>
      <c r="E304" s="116">
        <v>2022</v>
      </c>
    </row>
    <row r="305" spans="1:5" s="223" customFormat="1" ht="15.75" thickBot="1" x14ac:dyDescent="0.3">
      <c r="A305" s="578"/>
      <c r="B305" s="117" t="s">
        <v>13</v>
      </c>
      <c r="C305" s="117" t="s">
        <v>14</v>
      </c>
      <c r="D305" s="117" t="s">
        <v>14</v>
      </c>
      <c r="E305" s="117" t="s">
        <v>14</v>
      </c>
    </row>
    <row r="306" spans="1:5" s="223" customFormat="1" ht="31.5" customHeight="1" thickBot="1" x14ac:dyDescent="0.3">
      <c r="A306" s="121" t="s">
        <v>75</v>
      </c>
      <c r="B306" s="122">
        <v>0</v>
      </c>
      <c r="C306" s="122">
        <v>0</v>
      </c>
      <c r="D306" s="122">
        <v>0</v>
      </c>
      <c r="E306" s="122">
        <v>0</v>
      </c>
    </row>
    <row r="307" spans="1:5" s="223" customFormat="1" ht="27.75" customHeight="1" thickBot="1" x14ac:dyDescent="0.3">
      <c r="A307" s="121" t="s">
        <v>79</v>
      </c>
      <c r="B307" s="33">
        <v>13000</v>
      </c>
      <c r="C307" s="32">
        <v>0</v>
      </c>
      <c r="D307" s="122">
        <v>0</v>
      </c>
      <c r="E307" s="122">
        <v>0</v>
      </c>
    </row>
    <row r="308" spans="1:5" s="223" customFormat="1" ht="24.75" thickBot="1" x14ac:dyDescent="0.3">
      <c r="A308" s="131" t="s">
        <v>111</v>
      </c>
      <c r="B308" s="33">
        <f>B307+B306</f>
        <v>13000</v>
      </c>
      <c r="C308" s="33">
        <f>C307+C306</f>
        <v>0</v>
      </c>
      <c r="D308" s="129">
        <f>D307+D306</f>
        <v>0</v>
      </c>
      <c r="E308" s="129">
        <f>E307+E306</f>
        <v>0</v>
      </c>
    </row>
    <row r="309" spans="1:5" s="223" customFormat="1" ht="10.5" customHeight="1" x14ac:dyDescent="0.25">
      <c r="A309" s="779" t="s">
        <v>446</v>
      </c>
      <c r="B309" s="780"/>
      <c r="C309" s="781"/>
      <c r="D309" s="781"/>
      <c r="E309" s="782"/>
    </row>
    <row r="310" spans="1:5" s="223" customFormat="1" x14ac:dyDescent="0.25">
      <c r="A310" s="760"/>
      <c r="B310" s="762"/>
      <c r="C310" s="763"/>
      <c r="D310" s="763"/>
      <c r="E310" s="764"/>
    </row>
    <row r="311" spans="1:5" s="223" customFormat="1" ht="24" customHeight="1" thickBot="1" x14ac:dyDescent="0.3">
      <c r="A311" s="761"/>
      <c r="B311" s="765"/>
      <c r="C311" s="766"/>
      <c r="D311" s="766"/>
      <c r="E311" s="767"/>
    </row>
    <row r="312" spans="1:5" s="223" customFormat="1" ht="45.75" thickBot="1" x14ac:dyDescent="0.3">
      <c r="A312" s="113" t="s">
        <v>447</v>
      </c>
      <c r="B312" s="158" t="s">
        <v>426</v>
      </c>
      <c r="C312" s="271" t="s">
        <v>169</v>
      </c>
      <c r="D312" s="768" t="s">
        <v>448</v>
      </c>
      <c r="E312" s="593"/>
    </row>
    <row r="313" spans="1:5" s="223" customFormat="1" ht="23.25" thickBot="1" x14ac:dyDescent="0.3">
      <c r="A313" s="114" t="s">
        <v>30</v>
      </c>
      <c r="B313" s="582" t="s">
        <v>449</v>
      </c>
      <c r="C313" s="778"/>
      <c r="D313" s="583"/>
      <c r="E313" s="584"/>
    </row>
    <row r="314" spans="1:5" s="223" customFormat="1" ht="15.75" thickBot="1" x14ac:dyDescent="0.3">
      <c r="A314" s="114" t="s">
        <v>32</v>
      </c>
      <c r="B314" s="597" t="s">
        <v>429</v>
      </c>
      <c r="C314" s="598"/>
      <c r="D314" s="598"/>
      <c r="E314" s="599"/>
    </row>
    <row r="315" spans="1:5" s="223" customFormat="1" x14ac:dyDescent="0.25">
      <c r="A315" s="577"/>
      <c r="B315" s="238">
        <v>2019</v>
      </c>
      <c r="C315" s="238">
        <v>2020</v>
      </c>
      <c r="D315" s="238">
        <v>2021</v>
      </c>
      <c r="E315" s="238">
        <v>2022</v>
      </c>
    </row>
    <row r="316" spans="1:5" s="223" customFormat="1" ht="15.75" thickBot="1" x14ac:dyDescent="0.3">
      <c r="A316" s="578"/>
      <c r="B316" s="239" t="s">
        <v>13</v>
      </c>
      <c r="C316" s="239" t="s">
        <v>14</v>
      </c>
      <c r="D316" s="239" t="s">
        <v>14</v>
      </c>
      <c r="E316" s="239" t="s">
        <v>14</v>
      </c>
    </row>
    <row r="317" spans="1:5" s="223" customFormat="1" ht="15.75" thickBot="1" x14ac:dyDescent="0.3">
      <c r="A317" s="114" t="s">
        <v>34</v>
      </c>
      <c r="B317" s="118">
        <v>3000</v>
      </c>
      <c r="C317" s="118">
        <v>0</v>
      </c>
      <c r="D317" s="118">
        <v>0</v>
      </c>
      <c r="E317" s="118">
        <v>0</v>
      </c>
    </row>
    <row r="318" spans="1:5" s="223" customFormat="1" ht="23.25" thickBot="1" x14ac:dyDescent="0.3">
      <c r="A318" s="114" t="s">
        <v>35</v>
      </c>
      <c r="B318" s="118">
        <f>B328</f>
        <v>71400</v>
      </c>
      <c r="C318" s="118">
        <f>C328</f>
        <v>0</v>
      </c>
      <c r="D318" s="118">
        <f>D328</f>
        <v>0</v>
      </c>
      <c r="E318" s="118">
        <v>0</v>
      </c>
    </row>
    <row r="319" spans="1:5" s="223" customFormat="1" ht="23.25" thickBot="1" x14ac:dyDescent="0.3">
      <c r="A319" s="114" t="s">
        <v>36</v>
      </c>
      <c r="B319" s="118">
        <f>B318/B317</f>
        <v>23.8</v>
      </c>
      <c r="C319" s="118">
        <v>0</v>
      </c>
      <c r="D319" s="118">
        <v>0</v>
      </c>
      <c r="E319" s="118">
        <v>0</v>
      </c>
    </row>
    <row r="320" spans="1:5" s="223" customFormat="1" ht="23.25" thickBot="1" x14ac:dyDescent="0.3">
      <c r="A320" s="114" t="s">
        <v>37</v>
      </c>
      <c r="B320" s="119" t="s">
        <v>38</v>
      </c>
      <c r="C320" s="120">
        <f t="shared" ref="C320:C322" si="32">C317/B317-1</f>
        <v>-1</v>
      </c>
      <c r="D320" s="120">
        <v>0</v>
      </c>
      <c r="E320" s="120">
        <v>0</v>
      </c>
    </row>
    <row r="321" spans="1:5" s="223" customFormat="1" ht="23.25" thickBot="1" x14ac:dyDescent="0.3">
      <c r="A321" s="114" t="s">
        <v>39</v>
      </c>
      <c r="B321" s="119" t="s">
        <v>38</v>
      </c>
      <c r="C321" s="120">
        <f t="shared" si="32"/>
        <v>-1</v>
      </c>
      <c r="D321" s="120">
        <v>0</v>
      </c>
      <c r="E321" s="120">
        <v>0</v>
      </c>
    </row>
    <row r="322" spans="1:5" s="223" customFormat="1" ht="23.25" thickBot="1" x14ac:dyDescent="0.3">
      <c r="A322" s="114" t="s">
        <v>40</v>
      </c>
      <c r="B322" s="119" t="s">
        <v>38</v>
      </c>
      <c r="C322" s="120">
        <f t="shared" si="32"/>
        <v>-1</v>
      </c>
      <c r="D322" s="120">
        <v>0</v>
      </c>
      <c r="E322" s="120">
        <v>0</v>
      </c>
    </row>
    <row r="323" spans="1:5" s="223" customFormat="1" ht="15.75" thickBot="1" x14ac:dyDescent="0.3">
      <c r="A323" s="562" t="s">
        <v>450</v>
      </c>
      <c r="B323" s="563"/>
      <c r="C323" s="563"/>
      <c r="D323" s="563"/>
      <c r="E323" s="564"/>
    </row>
    <row r="324" spans="1:5" s="223" customFormat="1" x14ac:dyDescent="0.25">
      <c r="A324" s="577"/>
      <c r="B324" s="238">
        <v>2019</v>
      </c>
      <c r="C324" s="238">
        <v>2020</v>
      </c>
      <c r="D324" s="238">
        <v>2021</v>
      </c>
      <c r="E324" s="238">
        <v>2022</v>
      </c>
    </row>
    <row r="325" spans="1:5" s="223" customFormat="1" ht="15.75" thickBot="1" x14ac:dyDescent="0.3">
      <c r="A325" s="578"/>
      <c r="B325" s="117" t="s">
        <v>13</v>
      </c>
      <c r="C325" s="117" t="s">
        <v>14</v>
      </c>
      <c r="D325" s="117" t="s">
        <v>14</v>
      </c>
      <c r="E325" s="117" t="s">
        <v>14</v>
      </c>
    </row>
    <row r="326" spans="1:5" s="223" customFormat="1" ht="24.75" thickBot="1" x14ac:dyDescent="0.3">
      <c r="A326" s="121" t="s">
        <v>75</v>
      </c>
      <c r="B326" s="122">
        <v>0</v>
      </c>
      <c r="C326" s="122">
        <v>0</v>
      </c>
      <c r="D326" s="122">
        <v>0</v>
      </c>
      <c r="E326" s="122">
        <v>0</v>
      </c>
    </row>
    <row r="327" spans="1:5" s="223" customFormat="1" ht="24.75" thickBot="1" x14ac:dyDescent="0.3">
      <c r="A327" s="121" t="s">
        <v>79</v>
      </c>
      <c r="B327" s="33">
        <v>71400</v>
      </c>
      <c r="C327" s="32">
        <v>0</v>
      </c>
      <c r="D327" s="122">
        <v>0</v>
      </c>
      <c r="E327" s="122">
        <v>0</v>
      </c>
    </row>
    <row r="328" spans="1:5" s="223" customFormat="1" ht="24.75" thickBot="1" x14ac:dyDescent="0.3">
      <c r="A328" s="131" t="s">
        <v>451</v>
      </c>
      <c r="B328" s="33">
        <f>B327+B326</f>
        <v>71400</v>
      </c>
      <c r="C328" s="33">
        <f>C327+C326</f>
        <v>0</v>
      </c>
      <c r="D328" s="129">
        <f>D327+D326</f>
        <v>0</v>
      </c>
      <c r="E328" s="129">
        <f>E327+E326</f>
        <v>0</v>
      </c>
    </row>
    <row r="329" spans="1:5" s="223" customFormat="1" ht="47.25" customHeight="1" thickBot="1" x14ac:dyDescent="0.3">
      <c r="A329" s="284" t="s">
        <v>452</v>
      </c>
      <c r="B329" s="282"/>
      <c r="C329" s="283"/>
      <c r="D329" s="285"/>
      <c r="E329" s="129"/>
    </row>
    <row r="330" spans="1:5" s="223" customFormat="1" ht="45.75" thickBot="1" x14ac:dyDescent="0.3">
      <c r="A330" s="286" t="s">
        <v>453</v>
      </c>
      <c r="B330" s="270" t="s">
        <v>426</v>
      </c>
      <c r="C330" s="290" t="s">
        <v>169</v>
      </c>
      <c r="D330" s="783" t="s">
        <v>454</v>
      </c>
      <c r="E330" s="599"/>
    </row>
    <row r="331" spans="1:5" s="223" customFormat="1" ht="23.25" thickBot="1" x14ac:dyDescent="0.3">
      <c r="A331" s="114" t="s">
        <v>30</v>
      </c>
      <c r="B331" s="582" t="s">
        <v>455</v>
      </c>
      <c r="C331" s="778"/>
      <c r="D331" s="583"/>
      <c r="E331" s="584"/>
    </row>
    <row r="332" spans="1:5" s="223" customFormat="1" ht="15.75" thickBot="1" x14ac:dyDescent="0.3">
      <c r="A332" s="114" t="s">
        <v>32</v>
      </c>
      <c r="B332" s="597" t="s">
        <v>429</v>
      </c>
      <c r="C332" s="598"/>
      <c r="D332" s="598"/>
      <c r="E332" s="599"/>
    </row>
    <row r="333" spans="1:5" s="223" customFormat="1" x14ac:dyDescent="0.25">
      <c r="A333" s="577"/>
      <c r="B333" s="238">
        <v>2019</v>
      </c>
      <c r="C333" s="238">
        <v>2020</v>
      </c>
      <c r="D333" s="238">
        <v>2021</v>
      </c>
      <c r="E333" s="238">
        <v>2022</v>
      </c>
    </row>
    <row r="334" spans="1:5" s="223" customFormat="1" ht="15.75" thickBot="1" x14ac:dyDescent="0.3">
      <c r="A334" s="578"/>
      <c r="B334" s="239" t="s">
        <v>13</v>
      </c>
      <c r="C334" s="239" t="s">
        <v>14</v>
      </c>
      <c r="D334" s="239" t="s">
        <v>14</v>
      </c>
      <c r="E334" s="239" t="s">
        <v>14</v>
      </c>
    </row>
    <row r="335" spans="1:5" s="223" customFormat="1" ht="15.75" thickBot="1" x14ac:dyDescent="0.3">
      <c r="A335" s="114" t="s">
        <v>34</v>
      </c>
      <c r="B335" s="118">
        <v>0</v>
      </c>
      <c r="C335" s="118">
        <v>176</v>
      </c>
      <c r="D335" s="118">
        <v>0</v>
      </c>
      <c r="E335" s="118">
        <v>0</v>
      </c>
    </row>
    <row r="336" spans="1:5" s="223" customFormat="1" ht="27" customHeight="1" thickBot="1" x14ac:dyDescent="0.3">
      <c r="A336" s="114" t="s">
        <v>35</v>
      </c>
      <c r="B336" s="118">
        <f>B346</f>
        <v>0</v>
      </c>
      <c r="C336" s="118">
        <f>C346</f>
        <v>12348</v>
      </c>
      <c r="D336" s="118">
        <f>D346</f>
        <v>0</v>
      </c>
      <c r="E336" s="118">
        <v>0</v>
      </c>
    </row>
    <row r="337" spans="1:5" s="223" customFormat="1" ht="23.25" thickBot="1" x14ac:dyDescent="0.3">
      <c r="A337" s="114" t="s">
        <v>36</v>
      </c>
      <c r="B337" s="118">
        <v>0</v>
      </c>
      <c r="C337" s="118">
        <f t="shared" ref="C337" si="33">C336/C335</f>
        <v>70.159090909090907</v>
      </c>
      <c r="D337" s="118">
        <v>0</v>
      </c>
      <c r="E337" s="118">
        <v>0</v>
      </c>
    </row>
    <row r="338" spans="1:5" s="223" customFormat="1" ht="25.5" customHeight="1" thickBot="1" x14ac:dyDescent="0.3">
      <c r="A338" s="114" t="s">
        <v>37</v>
      </c>
      <c r="B338" s="119" t="s">
        <v>38</v>
      </c>
      <c r="C338" s="120">
        <v>0</v>
      </c>
      <c r="D338" s="120">
        <f t="shared" ref="D338:D339" si="34">D335/C335-1</f>
        <v>-1</v>
      </c>
      <c r="E338" s="120">
        <v>0</v>
      </c>
    </row>
    <row r="339" spans="1:5" s="223" customFormat="1" ht="23.25" thickBot="1" x14ac:dyDescent="0.3">
      <c r="A339" s="114" t="s">
        <v>39</v>
      </c>
      <c r="B339" s="119" t="s">
        <v>38</v>
      </c>
      <c r="C339" s="287">
        <v>0</v>
      </c>
      <c r="D339" s="120">
        <f t="shared" si="34"/>
        <v>-1</v>
      </c>
      <c r="E339" s="120">
        <v>0</v>
      </c>
    </row>
    <row r="340" spans="1:5" s="223" customFormat="1" ht="23.25" thickBot="1" x14ac:dyDescent="0.3">
      <c r="A340" s="114" t="s">
        <v>40</v>
      </c>
      <c r="B340" s="119" t="s">
        <v>38</v>
      </c>
      <c r="C340" s="120">
        <v>0</v>
      </c>
      <c r="D340" s="120">
        <v>0</v>
      </c>
      <c r="E340" s="120">
        <v>0</v>
      </c>
    </row>
    <row r="341" spans="1:5" s="223" customFormat="1" ht="15.75" thickBot="1" x14ac:dyDescent="0.3">
      <c r="A341" s="635" t="s">
        <v>456</v>
      </c>
      <c r="B341" s="636"/>
      <c r="C341" s="636"/>
      <c r="D341" s="636"/>
      <c r="E341" s="637"/>
    </row>
    <row r="342" spans="1:5" s="223" customFormat="1" x14ac:dyDescent="0.25">
      <c r="A342" s="577"/>
      <c r="B342" s="238">
        <v>2019</v>
      </c>
      <c r="C342" s="238">
        <v>2020</v>
      </c>
      <c r="D342" s="238">
        <v>2021</v>
      </c>
      <c r="E342" s="238">
        <v>2022</v>
      </c>
    </row>
    <row r="343" spans="1:5" s="223" customFormat="1" ht="15.75" thickBot="1" x14ac:dyDescent="0.3">
      <c r="A343" s="578"/>
      <c r="B343" s="117" t="s">
        <v>13</v>
      </c>
      <c r="C343" s="117" t="s">
        <v>14</v>
      </c>
      <c r="D343" s="117" t="s">
        <v>14</v>
      </c>
      <c r="E343" s="117" t="s">
        <v>14</v>
      </c>
    </row>
    <row r="344" spans="1:5" s="223" customFormat="1" ht="24.75" thickBot="1" x14ac:dyDescent="0.3">
      <c r="A344" s="288" t="s">
        <v>75</v>
      </c>
      <c r="B344" s="32">
        <v>0</v>
      </c>
      <c r="C344" s="32">
        <v>0</v>
      </c>
      <c r="D344" s="32">
        <v>0</v>
      </c>
      <c r="E344" s="32">
        <v>0</v>
      </c>
    </row>
    <row r="345" spans="1:5" s="223" customFormat="1" ht="24.75" thickBot="1" x14ac:dyDescent="0.3">
      <c r="A345" s="288" t="s">
        <v>79</v>
      </c>
      <c r="B345" s="33">
        <v>0</v>
      </c>
      <c r="C345" s="32">
        <v>12348</v>
      </c>
      <c r="D345" s="32">
        <v>0</v>
      </c>
      <c r="E345" s="32">
        <v>0</v>
      </c>
    </row>
    <row r="346" spans="1:5" s="223" customFormat="1" ht="24.75" thickBot="1" x14ac:dyDescent="0.3">
      <c r="A346" s="289" t="s">
        <v>457</v>
      </c>
      <c r="B346" s="33">
        <f>B345+B344</f>
        <v>0</v>
      </c>
      <c r="C346" s="33">
        <f>C345+C344</f>
        <v>12348</v>
      </c>
      <c r="D346" s="33">
        <f>D345+D344</f>
        <v>0</v>
      </c>
      <c r="E346" s="33">
        <f>E345+E344</f>
        <v>0</v>
      </c>
    </row>
    <row r="347" spans="1:5" s="223" customFormat="1" ht="11.25" customHeight="1" x14ac:dyDescent="0.25">
      <c r="A347" s="779" t="s">
        <v>458</v>
      </c>
      <c r="B347" s="780"/>
      <c r="C347" s="781"/>
      <c r="D347" s="781"/>
      <c r="E347" s="782"/>
    </row>
    <row r="348" spans="1:5" s="223" customFormat="1" x14ac:dyDescent="0.25">
      <c r="A348" s="760"/>
      <c r="B348" s="762"/>
      <c r="C348" s="763"/>
      <c r="D348" s="763"/>
      <c r="E348" s="764"/>
    </row>
    <row r="349" spans="1:5" s="223" customFormat="1" ht="15.75" thickBot="1" x14ac:dyDescent="0.3">
      <c r="A349" s="761"/>
      <c r="B349" s="765"/>
      <c r="C349" s="766"/>
      <c r="D349" s="766"/>
      <c r="E349" s="767"/>
    </row>
    <row r="350" spans="1:5" s="223" customFormat="1" ht="34.5" thickBot="1" x14ac:dyDescent="0.3">
      <c r="A350" s="286" t="s">
        <v>459</v>
      </c>
      <c r="B350" s="270" t="s">
        <v>460</v>
      </c>
      <c r="C350" s="290" t="s">
        <v>169</v>
      </c>
      <c r="D350" s="783" t="s">
        <v>461</v>
      </c>
      <c r="E350" s="599"/>
    </row>
    <row r="351" spans="1:5" s="223" customFormat="1" ht="25.5" customHeight="1" thickBot="1" x14ac:dyDescent="0.3">
      <c r="A351" s="114" t="s">
        <v>30</v>
      </c>
      <c r="B351" s="582" t="s">
        <v>462</v>
      </c>
      <c r="C351" s="583"/>
      <c r="D351" s="583"/>
      <c r="E351" s="584"/>
    </row>
    <row r="352" spans="1:5" s="223" customFormat="1" ht="15.75" thickBot="1" x14ac:dyDescent="0.3">
      <c r="A352" s="114" t="s">
        <v>32</v>
      </c>
      <c r="B352" s="597" t="s">
        <v>429</v>
      </c>
      <c r="C352" s="598"/>
      <c r="D352" s="598"/>
      <c r="E352" s="599"/>
    </row>
    <row r="353" spans="1:5" s="223" customFormat="1" x14ac:dyDescent="0.25">
      <c r="A353" s="577"/>
      <c r="B353" s="238">
        <v>2019</v>
      </c>
      <c r="C353" s="238">
        <v>2020</v>
      </c>
      <c r="D353" s="238">
        <v>2021</v>
      </c>
      <c r="E353" s="238">
        <v>2022</v>
      </c>
    </row>
    <row r="354" spans="1:5" s="223" customFormat="1" ht="15.75" thickBot="1" x14ac:dyDescent="0.3">
      <c r="A354" s="578"/>
      <c r="B354" s="239" t="s">
        <v>13</v>
      </c>
      <c r="C354" s="239" t="s">
        <v>14</v>
      </c>
      <c r="D354" s="239" t="s">
        <v>14</v>
      </c>
      <c r="E354" s="239" t="s">
        <v>14</v>
      </c>
    </row>
    <row r="355" spans="1:5" s="223" customFormat="1" ht="15.75" thickBot="1" x14ac:dyDescent="0.3">
      <c r="A355" s="114" t="s">
        <v>34</v>
      </c>
      <c r="B355" s="118">
        <v>125</v>
      </c>
      <c r="C355" s="118">
        <v>0</v>
      </c>
      <c r="D355" s="118">
        <v>0</v>
      </c>
      <c r="E355" s="118">
        <v>0</v>
      </c>
    </row>
    <row r="356" spans="1:5" s="223" customFormat="1" ht="23.25" thickBot="1" x14ac:dyDescent="0.3">
      <c r="A356" s="114" t="s">
        <v>35</v>
      </c>
      <c r="B356" s="118">
        <f>B366</f>
        <v>1000</v>
      </c>
      <c r="C356" s="118">
        <f t="shared" ref="C356:E356" si="35">C366</f>
        <v>0</v>
      </c>
      <c r="D356" s="118">
        <f t="shared" si="35"/>
        <v>0</v>
      </c>
      <c r="E356" s="118">
        <f t="shared" si="35"/>
        <v>0</v>
      </c>
    </row>
    <row r="357" spans="1:5" s="223" customFormat="1" ht="23.25" thickBot="1" x14ac:dyDescent="0.3">
      <c r="A357" s="114" t="s">
        <v>36</v>
      </c>
      <c r="B357" s="118">
        <f>B356/B355</f>
        <v>8</v>
      </c>
      <c r="C357" s="118">
        <v>0</v>
      </c>
      <c r="D357" s="118">
        <v>0</v>
      </c>
      <c r="E357" s="118">
        <v>0</v>
      </c>
    </row>
    <row r="358" spans="1:5" s="223" customFormat="1" ht="23.25" thickBot="1" x14ac:dyDescent="0.3">
      <c r="A358" s="114" t="s">
        <v>37</v>
      </c>
      <c r="B358" s="119" t="s">
        <v>38</v>
      </c>
      <c r="C358" s="120">
        <v>0</v>
      </c>
      <c r="D358" s="120">
        <v>0</v>
      </c>
      <c r="E358" s="120">
        <v>0</v>
      </c>
    </row>
    <row r="359" spans="1:5" s="223" customFormat="1" ht="23.25" thickBot="1" x14ac:dyDescent="0.3">
      <c r="A359" s="114" t="s">
        <v>39</v>
      </c>
      <c r="B359" s="119" t="s">
        <v>38</v>
      </c>
      <c r="C359" s="120">
        <f>C356/B356</f>
        <v>0</v>
      </c>
      <c r="D359" s="120">
        <v>0</v>
      </c>
      <c r="E359" s="120">
        <v>0</v>
      </c>
    </row>
    <row r="360" spans="1:5" s="223" customFormat="1" ht="23.25" thickBot="1" x14ac:dyDescent="0.3">
      <c r="A360" s="114" t="s">
        <v>40</v>
      </c>
      <c r="B360" s="119" t="s">
        <v>38</v>
      </c>
      <c r="C360" s="120">
        <f>C357/B357</f>
        <v>0</v>
      </c>
      <c r="D360" s="120">
        <v>0</v>
      </c>
      <c r="E360" s="120">
        <v>0</v>
      </c>
    </row>
    <row r="361" spans="1:5" s="223" customFormat="1" ht="15.75" customHeight="1" thickBot="1" x14ac:dyDescent="0.3">
      <c r="A361" s="635" t="s">
        <v>463</v>
      </c>
      <c r="B361" s="636"/>
      <c r="C361" s="636"/>
      <c r="D361" s="636"/>
      <c r="E361" s="637"/>
    </row>
    <row r="362" spans="1:5" s="223" customFormat="1" x14ac:dyDescent="0.25">
      <c r="A362" s="577"/>
      <c r="B362" s="238">
        <v>2019</v>
      </c>
      <c r="C362" s="238">
        <v>2020</v>
      </c>
      <c r="D362" s="238">
        <v>2021</v>
      </c>
      <c r="E362" s="238">
        <v>2022</v>
      </c>
    </row>
    <row r="363" spans="1:5" s="223" customFormat="1" ht="15.75" thickBot="1" x14ac:dyDescent="0.3">
      <c r="A363" s="578"/>
      <c r="B363" s="117" t="s">
        <v>13</v>
      </c>
      <c r="C363" s="117" t="s">
        <v>14</v>
      </c>
      <c r="D363" s="117" t="s">
        <v>14</v>
      </c>
      <c r="E363" s="117" t="s">
        <v>14</v>
      </c>
    </row>
    <row r="364" spans="1:5" s="223" customFormat="1" ht="24.75" thickBot="1" x14ac:dyDescent="0.3">
      <c r="A364" s="288" t="s">
        <v>75</v>
      </c>
      <c r="B364" s="32">
        <v>1000</v>
      </c>
      <c r="C364" s="32">
        <v>0</v>
      </c>
      <c r="D364" s="32">
        <v>0</v>
      </c>
      <c r="E364" s="32">
        <v>0</v>
      </c>
    </row>
    <row r="365" spans="1:5" s="223" customFormat="1" ht="24.75" thickBot="1" x14ac:dyDescent="0.3">
      <c r="A365" s="288" t="s">
        <v>79</v>
      </c>
      <c r="B365" s="33">
        <v>0</v>
      </c>
      <c r="C365" s="32">
        <v>0</v>
      </c>
      <c r="D365" s="32">
        <v>0</v>
      </c>
      <c r="E365" s="32">
        <v>0</v>
      </c>
    </row>
    <row r="366" spans="1:5" s="223" customFormat="1" ht="24.75" thickBot="1" x14ac:dyDescent="0.3">
      <c r="A366" s="291" t="s">
        <v>464</v>
      </c>
      <c r="B366" s="33">
        <f>B365+B364</f>
        <v>1000</v>
      </c>
      <c r="C366" s="33">
        <f>C365+C364</f>
        <v>0</v>
      </c>
      <c r="D366" s="33">
        <f>D365+D364</f>
        <v>0</v>
      </c>
      <c r="E366" s="32">
        <f>E365+E364</f>
        <v>0</v>
      </c>
    </row>
    <row r="367" spans="1:5" s="223" customFormat="1" ht="15" customHeight="1" x14ac:dyDescent="0.25">
      <c r="A367" s="779" t="s">
        <v>465</v>
      </c>
      <c r="B367" s="784"/>
      <c r="C367" s="785"/>
      <c r="D367" s="785"/>
      <c r="E367" s="786"/>
    </row>
    <row r="368" spans="1:5" s="223" customFormat="1" x14ac:dyDescent="0.25">
      <c r="A368" s="760"/>
      <c r="B368" s="787"/>
      <c r="C368" s="788"/>
      <c r="D368" s="788"/>
      <c r="E368" s="789"/>
    </row>
    <row r="369" spans="1:5" s="223" customFormat="1" ht="15.75" thickBot="1" x14ac:dyDescent="0.3">
      <c r="A369" s="761"/>
      <c r="B369" s="790"/>
      <c r="C369" s="778"/>
      <c r="D369" s="778"/>
      <c r="E369" s="791"/>
    </row>
    <row r="370" spans="1:5" s="223" customFormat="1" ht="15.75" thickBot="1" x14ac:dyDescent="0.3">
      <c r="A370" s="103"/>
      <c r="B370" s="292"/>
      <c r="C370" s="293"/>
      <c r="D370" s="294"/>
      <c r="E370" s="295"/>
    </row>
    <row r="371" spans="1:5" s="223" customFormat="1" ht="34.5" thickBot="1" x14ac:dyDescent="0.3">
      <c r="A371" s="286" t="s">
        <v>466</v>
      </c>
      <c r="B371" s="270" t="s">
        <v>467</v>
      </c>
      <c r="C371" s="290" t="s">
        <v>169</v>
      </c>
      <c r="D371" s="783" t="s">
        <v>468</v>
      </c>
      <c r="E371" s="599"/>
    </row>
    <row r="372" spans="1:5" s="223" customFormat="1" ht="24.75" customHeight="1" thickBot="1" x14ac:dyDescent="0.3">
      <c r="A372" s="114" t="s">
        <v>30</v>
      </c>
      <c r="B372" s="582" t="s">
        <v>469</v>
      </c>
      <c r="C372" s="583"/>
      <c r="D372" s="583"/>
      <c r="E372" s="584"/>
    </row>
    <row r="373" spans="1:5" s="223" customFormat="1" ht="15.75" thickBot="1" x14ac:dyDescent="0.3">
      <c r="A373" s="114" t="s">
        <v>32</v>
      </c>
      <c r="B373" s="597" t="s">
        <v>429</v>
      </c>
      <c r="C373" s="598"/>
      <c r="D373" s="598"/>
      <c r="E373" s="599"/>
    </row>
    <row r="374" spans="1:5" s="223" customFormat="1" x14ac:dyDescent="0.25">
      <c r="A374" s="577"/>
      <c r="B374" s="238">
        <v>2019</v>
      </c>
      <c r="C374" s="238">
        <v>2020</v>
      </c>
      <c r="D374" s="238">
        <v>2021</v>
      </c>
      <c r="E374" s="238">
        <v>2022</v>
      </c>
    </row>
    <row r="375" spans="1:5" s="223" customFormat="1" ht="15.75" thickBot="1" x14ac:dyDescent="0.3">
      <c r="A375" s="578"/>
      <c r="B375" s="239" t="s">
        <v>13</v>
      </c>
      <c r="C375" s="239" t="s">
        <v>14</v>
      </c>
      <c r="D375" s="239" t="s">
        <v>14</v>
      </c>
      <c r="E375" s="239" t="s">
        <v>14</v>
      </c>
    </row>
    <row r="376" spans="1:5" s="223" customFormat="1" ht="15.75" thickBot="1" x14ac:dyDescent="0.3">
      <c r="A376" s="114" t="s">
        <v>34</v>
      </c>
      <c r="B376" s="118">
        <v>0</v>
      </c>
      <c r="C376" s="118">
        <v>540</v>
      </c>
      <c r="D376" s="118">
        <v>676</v>
      </c>
      <c r="E376" s="118">
        <v>1333</v>
      </c>
    </row>
    <row r="377" spans="1:5" s="223" customFormat="1" ht="24.75" customHeight="1" thickBot="1" x14ac:dyDescent="0.3">
      <c r="A377" s="114" t="s">
        <v>35</v>
      </c>
      <c r="B377" s="118">
        <f>B387</f>
        <v>0</v>
      </c>
      <c r="C377" s="118">
        <f t="shared" ref="C377:E377" si="36">C387</f>
        <v>13000</v>
      </c>
      <c r="D377" s="118">
        <f t="shared" si="36"/>
        <v>16224</v>
      </c>
      <c r="E377" s="118">
        <f t="shared" si="36"/>
        <v>32000</v>
      </c>
    </row>
    <row r="378" spans="1:5" s="223" customFormat="1" ht="23.25" thickBot="1" x14ac:dyDescent="0.3">
      <c r="A378" s="114" t="s">
        <v>36</v>
      </c>
      <c r="B378" s="118">
        <v>0</v>
      </c>
      <c r="C378" s="118">
        <f>C377/C376</f>
        <v>24.074074074074073</v>
      </c>
      <c r="D378" s="118">
        <f>D377/D376</f>
        <v>24</v>
      </c>
      <c r="E378" s="118">
        <f>E377/E376</f>
        <v>24.006001500375096</v>
      </c>
    </row>
    <row r="379" spans="1:5" s="223" customFormat="1" ht="27.75" customHeight="1" thickBot="1" x14ac:dyDescent="0.3">
      <c r="A379" s="114" t="s">
        <v>37</v>
      </c>
      <c r="B379" s="119" t="s">
        <v>38</v>
      </c>
      <c r="C379" s="120">
        <f>B378/C378</f>
        <v>0</v>
      </c>
      <c r="D379" s="120">
        <f t="shared" ref="D379:E379" si="37">D376/C376-1</f>
        <v>0.25185185185185177</v>
      </c>
      <c r="E379" s="120">
        <f t="shared" si="37"/>
        <v>0.97189349112426027</v>
      </c>
    </row>
    <row r="380" spans="1:5" s="223" customFormat="1" ht="23.25" thickBot="1" x14ac:dyDescent="0.3">
      <c r="A380" s="114" t="s">
        <v>39</v>
      </c>
      <c r="B380" s="119" t="s">
        <v>38</v>
      </c>
      <c r="C380" s="120">
        <v>0</v>
      </c>
      <c r="D380" s="120">
        <f t="shared" ref="D380:E381" si="38">D377/C377</f>
        <v>1.248</v>
      </c>
      <c r="E380" s="120">
        <f t="shared" si="38"/>
        <v>1.9723865877712032</v>
      </c>
    </row>
    <row r="381" spans="1:5" s="223" customFormat="1" ht="23.25" thickBot="1" x14ac:dyDescent="0.3">
      <c r="A381" s="114" t="s">
        <v>40</v>
      </c>
      <c r="B381" s="119" t="s">
        <v>38</v>
      </c>
      <c r="C381" s="120">
        <v>0</v>
      </c>
      <c r="D381" s="120">
        <f t="shared" si="38"/>
        <v>0.99692307692307702</v>
      </c>
      <c r="E381" s="120">
        <f t="shared" si="38"/>
        <v>1.000250062515629</v>
      </c>
    </row>
    <row r="382" spans="1:5" s="223" customFormat="1" ht="15.75" thickBot="1" x14ac:dyDescent="0.3">
      <c r="A382" s="635" t="s">
        <v>470</v>
      </c>
      <c r="B382" s="636"/>
      <c r="C382" s="636"/>
      <c r="D382" s="636"/>
      <c r="E382" s="637"/>
    </row>
    <row r="383" spans="1:5" s="223" customFormat="1" x14ac:dyDescent="0.25">
      <c r="A383" s="577"/>
      <c r="B383" s="238">
        <v>2019</v>
      </c>
      <c r="C383" s="238">
        <v>2020</v>
      </c>
      <c r="D383" s="238">
        <v>2021</v>
      </c>
      <c r="E383" s="238">
        <v>2022</v>
      </c>
    </row>
    <row r="384" spans="1:5" s="223" customFormat="1" ht="15.75" thickBot="1" x14ac:dyDescent="0.3">
      <c r="A384" s="578"/>
      <c r="B384" s="117" t="s">
        <v>13</v>
      </c>
      <c r="C384" s="117" t="s">
        <v>14</v>
      </c>
      <c r="D384" s="117" t="s">
        <v>14</v>
      </c>
      <c r="E384" s="117" t="s">
        <v>14</v>
      </c>
    </row>
    <row r="385" spans="1:6" s="223" customFormat="1" ht="24.75" thickBot="1" x14ac:dyDescent="0.3">
      <c r="A385" s="288" t="s">
        <v>75</v>
      </c>
      <c r="B385" s="32">
        <v>0</v>
      </c>
      <c r="C385" s="32">
        <v>1000</v>
      </c>
      <c r="D385" s="32">
        <v>1000</v>
      </c>
      <c r="E385" s="32">
        <v>3000</v>
      </c>
    </row>
    <row r="386" spans="1:6" s="223" customFormat="1" ht="24.75" thickBot="1" x14ac:dyDescent="0.3">
      <c r="A386" s="288" t="s">
        <v>79</v>
      </c>
      <c r="B386" s="33">
        <v>0</v>
      </c>
      <c r="C386" s="32">
        <v>12000</v>
      </c>
      <c r="D386" s="32">
        <v>15224</v>
      </c>
      <c r="E386" s="32">
        <v>29000</v>
      </c>
    </row>
    <row r="387" spans="1:6" s="223" customFormat="1" ht="24.75" thickBot="1" x14ac:dyDescent="0.3">
      <c r="A387" s="291" t="s">
        <v>471</v>
      </c>
      <c r="B387" s="33">
        <f>B386+B385</f>
        <v>0</v>
      </c>
      <c r="C387" s="33">
        <f>C386+C385</f>
        <v>13000</v>
      </c>
      <c r="D387" s="33">
        <f>D386+D385</f>
        <v>16224</v>
      </c>
      <c r="E387" s="32">
        <f>E386+E385</f>
        <v>32000</v>
      </c>
    </row>
    <row r="388" spans="1:6" s="223" customFormat="1" x14ac:dyDescent="0.25">
      <c r="A388" s="779" t="s">
        <v>472</v>
      </c>
      <c r="B388" s="780"/>
      <c r="C388" s="781"/>
      <c r="D388" s="781"/>
      <c r="E388" s="782"/>
    </row>
    <row r="389" spans="1:6" s="223" customFormat="1" x14ac:dyDescent="0.25">
      <c r="A389" s="760"/>
      <c r="B389" s="762"/>
      <c r="C389" s="763"/>
      <c r="D389" s="763"/>
      <c r="E389" s="764"/>
    </row>
    <row r="390" spans="1:6" s="223" customFormat="1" ht="15.75" thickBot="1" x14ac:dyDescent="0.3">
      <c r="A390" s="761"/>
      <c r="B390" s="765"/>
      <c r="C390" s="766"/>
      <c r="D390" s="766"/>
      <c r="E390" s="767"/>
    </row>
    <row r="391" spans="1:6" s="223" customFormat="1" ht="15.75" thickBot="1" x14ac:dyDescent="0.3">
      <c r="A391" s="795" t="s">
        <v>65</v>
      </c>
      <c r="B391" s="796"/>
      <c r="C391" s="796"/>
      <c r="D391" s="796"/>
      <c r="E391" s="797"/>
    </row>
    <row r="392" spans="1:6" s="223" customFormat="1" ht="15.75" thickBot="1" x14ac:dyDescent="0.3">
      <c r="A392" s="795" t="s">
        <v>66</v>
      </c>
      <c r="B392" s="796"/>
      <c r="C392" s="796"/>
      <c r="D392" s="796"/>
      <c r="E392" s="797"/>
    </row>
    <row r="393" spans="1:6" s="223" customFormat="1" ht="23.25" thickBot="1" x14ac:dyDescent="0.3">
      <c r="A393" s="296" t="s">
        <v>67</v>
      </c>
      <c r="B393" s="798" t="s">
        <v>473</v>
      </c>
      <c r="C393" s="799"/>
      <c r="D393" s="800"/>
      <c r="E393" s="801"/>
    </row>
    <row r="394" spans="1:6" s="223" customFormat="1" ht="45.75" thickBot="1" x14ac:dyDescent="0.3">
      <c r="A394" s="286" t="s">
        <v>69</v>
      </c>
      <c r="B394" s="296" t="s">
        <v>474</v>
      </c>
      <c r="C394" s="297" t="s">
        <v>169</v>
      </c>
      <c r="D394" s="800" t="s">
        <v>475</v>
      </c>
      <c r="E394" s="801"/>
    </row>
    <row r="395" spans="1:6" s="223" customFormat="1" ht="30" customHeight="1" thickBot="1" x14ac:dyDescent="0.3">
      <c r="A395" s="298"/>
      <c r="B395" s="792" t="s">
        <v>476</v>
      </c>
      <c r="C395" s="793"/>
      <c r="D395" s="793"/>
      <c r="E395" s="794"/>
    </row>
    <row r="396" spans="1:6" s="223" customFormat="1" ht="21" customHeight="1" thickBot="1" x14ac:dyDescent="0.3">
      <c r="A396" s="114" t="s">
        <v>30</v>
      </c>
      <c r="B396" s="582" t="s">
        <v>477</v>
      </c>
      <c r="C396" s="583"/>
      <c r="D396" s="583"/>
      <c r="E396" s="584"/>
    </row>
    <row r="397" spans="1:6" s="223" customFormat="1" ht="15.75" thickBot="1" x14ac:dyDescent="0.3">
      <c r="A397" s="114" t="s">
        <v>32</v>
      </c>
      <c r="B397" s="597" t="s">
        <v>478</v>
      </c>
      <c r="C397" s="598"/>
      <c r="D397" s="598"/>
      <c r="E397" s="599"/>
    </row>
    <row r="398" spans="1:6" s="223" customFormat="1" x14ac:dyDescent="0.25">
      <c r="A398" s="577"/>
      <c r="B398" s="116">
        <v>2019</v>
      </c>
      <c r="C398" s="116">
        <v>2020</v>
      </c>
      <c r="D398" s="116">
        <v>2021</v>
      </c>
      <c r="E398" s="116">
        <v>2022</v>
      </c>
    </row>
    <row r="399" spans="1:6" s="223" customFormat="1" ht="15.75" thickBot="1" x14ac:dyDescent="0.3">
      <c r="A399" s="578"/>
      <c r="B399" s="117" t="s">
        <v>13</v>
      </c>
      <c r="C399" s="117" t="s">
        <v>14</v>
      </c>
      <c r="D399" s="117" t="s">
        <v>14</v>
      </c>
      <c r="E399" s="117" t="s">
        <v>14</v>
      </c>
    </row>
    <row r="400" spans="1:6" s="223" customFormat="1" ht="15.75" thickBot="1" x14ac:dyDescent="0.3">
      <c r="A400" s="114" t="s">
        <v>34</v>
      </c>
      <c r="B400" s="299">
        <v>1100</v>
      </c>
      <c r="C400" s="300">
        <v>693</v>
      </c>
      <c r="D400" s="300">
        <v>791</v>
      </c>
      <c r="E400" s="301">
        <v>620</v>
      </c>
      <c r="F400" s="223" t="s">
        <v>232</v>
      </c>
    </row>
    <row r="401" spans="1:5" s="223" customFormat="1" ht="23.25" thickBot="1" x14ac:dyDescent="0.3">
      <c r="A401" s="114" t="s">
        <v>35</v>
      </c>
      <c r="B401" s="118">
        <f>B411</f>
        <v>165045</v>
      </c>
      <c r="C401" s="118">
        <f t="shared" ref="C401:E401" si="39">C411</f>
        <v>103962</v>
      </c>
      <c r="D401" s="118">
        <f t="shared" si="39"/>
        <v>118676</v>
      </c>
      <c r="E401" s="118">
        <f t="shared" si="39"/>
        <v>92800</v>
      </c>
    </row>
    <row r="402" spans="1:5" s="223" customFormat="1" ht="23.25" thickBot="1" x14ac:dyDescent="0.3">
      <c r="A402" s="114" t="s">
        <v>36</v>
      </c>
      <c r="B402" s="118">
        <f>B401/B400</f>
        <v>150.04090909090908</v>
      </c>
      <c r="C402" s="118">
        <f>C401/C400</f>
        <v>150.01731601731601</v>
      </c>
      <c r="D402" s="118">
        <f>D401/D400</f>
        <v>150.03286978508217</v>
      </c>
      <c r="E402" s="118">
        <f>E401/E400</f>
        <v>149.67741935483872</v>
      </c>
    </row>
    <row r="403" spans="1:5" s="223" customFormat="1" ht="23.25" thickBot="1" x14ac:dyDescent="0.3">
      <c r="A403" s="114" t="s">
        <v>37</v>
      </c>
      <c r="B403" s="119" t="s">
        <v>38</v>
      </c>
      <c r="C403" s="120">
        <f t="shared" ref="C403:D405" si="40">C400/B400-1</f>
        <v>-0.37</v>
      </c>
      <c r="D403" s="120">
        <f t="shared" si="40"/>
        <v>0.14141414141414144</v>
      </c>
      <c r="E403" s="120">
        <f>E400/D400-1</f>
        <v>-0.21618204804045515</v>
      </c>
    </row>
    <row r="404" spans="1:5" s="223" customFormat="1" ht="23.25" thickBot="1" x14ac:dyDescent="0.3">
      <c r="A404" s="114" t="s">
        <v>39</v>
      </c>
      <c r="B404" s="119" t="s">
        <v>38</v>
      </c>
      <c r="C404" s="120">
        <f t="shared" si="40"/>
        <v>-0.37009906389166591</v>
      </c>
      <c r="D404" s="120">
        <f t="shared" si="40"/>
        <v>0.14153248302264299</v>
      </c>
      <c r="E404" s="120">
        <f>E401/D401-1</f>
        <v>-0.21803903063803975</v>
      </c>
    </row>
    <row r="405" spans="1:5" s="223" customFormat="1" ht="23.25" thickBot="1" x14ac:dyDescent="0.3">
      <c r="A405" s="114" t="s">
        <v>40</v>
      </c>
      <c r="B405" s="119" t="s">
        <v>38</v>
      </c>
      <c r="C405" s="120">
        <f t="shared" si="40"/>
        <v>-1.5724427248553496E-4</v>
      </c>
      <c r="D405" s="120">
        <f t="shared" si="40"/>
        <v>1.0367981629788581E-4</v>
      </c>
      <c r="E405" s="120">
        <f>E402/D402-1</f>
        <v>-2.3691503785312484E-3</v>
      </c>
    </row>
    <row r="406" spans="1:5" s="223" customFormat="1" ht="15.75" thickBot="1" x14ac:dyDescent="0.3">
      <c r="A406" s="635" t="s">
        <v>268</v>
      </c>
      <c r="B406" s="636"/>
      <c r="C406" s="636"/>
      <c r="D406" s="636"/>
      <c r="E406" s="637"/>
    </row>
    <row r="407" spans="1:5" s="223" customFormat="1" x14ac:dyDescent="0.25">
      <c r="A407" s="577"/>
      <c r="B407" s="116">
        <v>2019</v>
      </c>
      <c r="C407" s="116">
        <v>2020</v>
      </c>
      <c r="D407" s="116">
        <v>2021</v>
      </c>
      <c r="E407" s="116">
        <v>2022</v>
      </c>
    </row>
    <row r="408" spans="1:5" s="223" customFormat="1" ht="15.75" thickBot="1" x14ac:dyDescent="0.3">
      <c r="A408" s="578"/>
      <c r="B408" s="117" t="s">
        <v>13</v>
      </c>
      <c r="C408" s="117" t="s">
        <v>14</v>
      </c>
      <c r="D408" s="117" t="s">
        <v>14</v>
      </c>
      <c r="E408" s="117" t="s">
        <v>14</v>
      </c>
    </row>
    <row r="409" spans="1:5" s="223" customFormat="1" ht="24.75" thickBot="1" x14ac:dyDescent="0.3">
      <c r="A409" s="288" t="s">
        <v>75</v>
      </c>
      <c r="B409" s="32">
        <v>0</v>
      </c>
      <c r="C409" s="32">
        <v>0</v>
      </c>
      <c r="D409" s="32">
        <v>0</v>
      </c>
      <c r="E409" s="32">
        <v>0</v>
      </c>
    </row>
    <row r="410" spans="1:5" s="223" customFormat="1" ht="24.75" thickBot="1" x14ac:dyDescent="0.3">
      <c r="A410" s="288" t="s">
        <v>79</v>
      </c>
      <c r="B410" s="33">
        <v>165045</v>
      </c>
      <c r="C410" s="32">
        <v>103962</v>
      </c>
      <c r="D410" s="32">
        <v>118676</v>
      </c>
      <c r="E410" s="32">
        <v>92800</v>
      </c>
    </row>
    <row r="411" spans="1:5" s="223" customFormat="1" ht="24.75" thickBot="1" x14ac:dyDescent="0.3">
      <c r="A411" s="289" t="s">
        <v>51</v>
      </c>
      <c r="B411" s="33">
        <f>B410+B409</f>
        <v>165045</v>
      </c>
      <c r="C411" s="33">
        <f>C410+C409</f>
        <v>103962</v>
      </c>
      <c r="D411" s="33">
        <f>D410+D409</f>
        <v>118676</v>
      </c>
      <c r="E411" s="33">
        <f>E410+E409</f>
        <v>92800</v>
      </c>
    </row>
    <row r="412" spans="1:5" s="223" customFormat="1" x14ac:dyDescent="0.25">
      <c r="A412" s="779" t="s">
        <v>165</v>
      </c>
      <c r="B412" s="780"/>
      <c r="C412" s="781"/>
      <c r="D412" s="781"/>
      <c r="E412" s="782"/>
    </row>
    <row r="413" spans="1:5" s="223" customFormat="1" x14ac:dyDescent="0.25">
      <c r="A413" s="760"/>
      <c r="B413" s="762"/>
      <c r="C413" s="763"/>
      <c r="D413" s="763"/>
      <c r="E413" s="764"/>
    </row>
    <row r="414" spans="1:5" s="223" customFormat="1" ht="15.75" thickBot="1" x14ac:dyDescent="0.3">
      <c r="A414" s="761"/>
      <c r="B414" s="765"/>
      <c r="C414" s="766"/>
      <c r="D414" s="766"/>
      <c r="E414" s="767"/>
    </row>
    <row r="415" spans="1:5" s="223" customFormat="1" ht="34.5" thickBot="1" x14ac:dyDescent="0.3">
      <c r="A415" s="113" t="s">
        <v>431</v>
      </c>
      <c r="B415" s="166" t="s">
        <v>479</v>
      </c>
      <c r="C415" s="140" t="s">
        <v>169</v>
      </c>
      <c r="D415" s="605" t="s">
        <v>480</v>
      </c>
      <c r="E415" s="593"/>
    </row>
    <row r="416" spans="1:5" s="223" customFormat="1" ht="23.25" thickBot="1" x14ac:dyDescent="0.3">
      <c r="A416" s="143" t="s">
        <v>30</v>
      </c>
      <c r="B416" s="600" t="s">
        <v>481</v>
      </c>
      <c r="C416" s="602"/>
      <c r="D416" s="602"/>
      <c r="E416" s="603"/>
    </row>
    <row r="417" spans="1:5" s="223" customFormat="1" ht="15.75" thickBot="1" x14ac:dyDescent="0.3">
      <c r="A417" s="143" t="s">
        <v>32</v>
      </c>
      <c r="B417" s="605" t="s">
        <v>482</v>
      </c>
      <c r="C417" s="592"/>
      <c r="D417" s="592"/>
      <c r="E417" s="593"/>
    </row>
    <row r="418" spans="1:5" s="223" customFormat="1" x14ac:dyDescent="0.25">
      <c r="A418" s="758"/>
      <c r="B418" s="238">
        <v>2019</v>
      </c>
      <c r="C418" s="238">
        <v>2020</v>
      </c>
      <c r="D418" s="238">
        <v>2021</v>
      </c>
      <c r="E418" s="238">
        <v>2022</v>
      </c>
    </row>
    <row r="419" spans="1:5" s="223" customFormat="1" ht="15.75" thickBot="1" x14ac:dyDescent="0.3">
      <c r="A419" s="759"/>
      <c r="B419" s="239" t="s">
        <v>13</v>
      </c>
      <c r="C419" s="239" t="s">
        <v>14</v>
      </c>
      <c r="D419" s="239" t="s">
        <v>14</v>
      </c>
      <c r="E419" s="239" t="s">
        <v>14</v>
      </c>
    </row>
    <row r="420" spans="1:5" s="223" customFormat="1" ht="15.75" thickBot="1" x14ac:dyDescent="0.3">
      <c r="A420" s="143" t="s">
        <v>34</v>
      </c>
      <c r="B420" s="143">
        <v>6</v>
      </c>
      <c r="C420" s="114">
        <v>14</v>
      </c>
      <c r="D420" s="114">
        <v>11</v>
      </c>
      <c r="E420" s="114">
        <v>11</v>
      </c>
    </row>
    <row r="421" spans="1:5" s="223" customFormat="1" ht="23.25" thickBot="1" x14ac:dyDescent="0.3">
      <c r="A421" s="143" t="s">
        <v>35</v>
      </c>
      <c r="B421" s="272">
        <f>B431</f>
        <v>36000</v>
      </c>
      <c r="C421" s="272">
        <f>C431</f>
        <v>86000</v>
      </c>
      <c r="D421" s="272">
        <f>D431</f>
        <v>66000</v>
      </c>
      <c r="E421" s="272">
        <f>E431</f>
        <v>66000</v>
      </c>
    </row>
    <row r="422" spans="1:5" s="223" customFormat="1" ht="23.25" thickBot="1" x14ac:dyDescent="0.3">
      <c r="A422" s="143" t="s">
        <v>36</v>
      </c>
      <c r="B422" s="272">
        <f>B421/B420</f>
        <v>6000</v>
      </c>
      <c r="C422" s="272">
        <f>C421/C420</f>
        <v>6142.8571428571431</v>
      </c>
      <c r="D422" s="272">
        <f>D421/D420</f>
        <v>6000</v>
      </c>
      <c r="E422" s="272">
        <f>E421/E420</f>
        <v>6000</v>
      </c>
    </row>
    <row r="423" spans="1:5" s="223" customFormat="1" ht="23.25" thickBot="1" x14ac:dyDescent="0.3">
      <c r="A423" s="143" t="s">
        <v>37</v>
      </c>
      <c r="B423" s="302" t="s">
        <v>38</v>
      </c>
      <c r="C423" s="303">
        <f t="shared" ref="C423:E425" si="41">C420/B420-1</f>
        <v>1.3333333333333335</v>
      </c>
      <c r="D423" s="303">
        <f t="shared" si="41"/>
        <v>-0.2142857142857143</v>
      </c>
      <c r="E423" s="303">
        <f t="shared" si="41"/>
        <v>0</v>
      </c>
    </row>
    <row r="424" spans="1:5" s="223" customFormat="1" ht="23.25" thickBot="1" x14ac:dyDescent="0.3">
      <c r="A424" s="143" t="s">
        <v>39</v>
      </c>
      <c r="B424" s="302" t="s">
        <v>38</v>
      </c>
      <c r="C424" s="303">
        <f t="shared" si="41"/>
        <v>1.3888888888888888</v>
      </c>
      <c r="D424" s="303">
        <f t="shared" si="41"/>
        <v>-0.23255813953488369</v>
      </c>
      <c r="E424" s="303">
        <f t="shared" si="41"/>
        <v>0</v>
      </c>
    </row>
    <row r="425" spans="1:5" s="223" customFormat="1" ht="23.25" thickBot="1" x14ac:dyDescent="0.3">
      <c r="A425" s="143" t="s">
        <v>40</v>
      </c>
      <c r="B425" s="302" t="s">
        <v>38</v>
      </c>
      <c r="C425" s="303">
        <f t="shared" si="41"/>
        <v>2.3809523809523947E-2</v>
      </c>
      <c r="D425" s="303">
        <f t="shared" si="41"/>
        <v>-2.3255813953488413E-2</v>
      </c>
      <c r="E425" s="303">
        <f t="shared" si="41"/>
        <v>0</v>
      </c>
    </row>
    <row r="426" spans="1:5" s="223" customFormat="1" ht="15.75" thickBot="1" x14ac:dyDescent="0.3">
      <c r="A426" s="562" t="s">
        <v>270</v>
      </c>
      <c r="B426" s="563"/>
      <c r="C426" s="563"/>
      <c r="D426" s="563"/>
      <c r="E426" s="564"/>
    </row>
    <row r="427" spans="1:5" s="223" customFormat="1" x14ac:dyDescent="0.25">
      <c r="A427" s="758"/>
      <c r="B427" s="304">
        <v>2019</v>
      </c>
      <c r="C427" s="304">
        <v>2020</v>
      </c>
      <c r="D427" s="304">
        <v>2021</v>
      </c>
      <c r="E427" s="304">
        <v>2022</v>
      </c>
    </row>
    <row r="428" spans="1:5" s="223" customFormat="1" ht="15.75" thickBot="1" x14ac:dyDescent="0.3">
      <c r="A428" s="759"/>
      <c r="B428" s="274" t="s">
        <v>13</v>
      </c>
      <c r="C428" s="274" t="s">
        <v>14</v>
      </c>
      <c r="D428" s="274" t="s">
        <v>14</v>
      </c>
      <c r="E428" s="274" t="s">
        <v>14</v>
      </c>
    </row>
    <row r="429" spans="1:5" s="223" customFormat="1" ht="24.75" thickBot="1" x14ac:dyDescent="0.3">
      <c r="A429" s="275" t="s">
        <v>75</v>
      </c>
      <c r="B429" s="276">
        <v>0</v>
      </c>
      <c r="C429" s="276">
        <v>0</v>
      </c>
      <c r="D429" s="276">
        <v>0</v>
      </c>
      <c r="E429" s="276">
        <v>0</v>
      </c>
    </row>
    <row r="430" spans="1:5" s="223" customFormat="1" ht="24.75" thickBot="1" x14ac:dyDescent="0.3">
      <c r="A430" s="275" t="s">
        <v>79</v>
      </c>
      <c r="B430" s="33">
        <v>36000</v>
      </c>
      <c r="C430" s="33">
        <v>86000</v>
      </c>
      <c r="D430" s="33">
        <v>66000</v>
      </c>
      <c r="E430" s="33">
        <v>66000</v>
      </c>
    </row>
    <row r="431" spans="1:5" s="223" customFormat="1" ht="24.75" thickBot="1" x14ac:dyDescent="0.3">
      <c r="A431" s="305" t="s">
        <v>58</v>
      </c>
      <c r="B431" s="33">
        <f>B430+B429</f>
        <v>36000</v>
      </c>
      <c r="C431" s="33">
        <f>C430+C429</f>
        <v>86000</v>
      </c>
      <c r="D431" s="33">
        <f>D430+D429</f>
        <v>66000</v>
      </c>
      <c r="E431" s="33">
        <f>E430+E429</f>
        <v>66000</v>
      </c>
    </row>
    <row r="432" spans="1:5" s="223" customFormat="1" x14ac:dyDescent="0.25">
      <c r="A432" s="779" t="s">
        <v>483</v>
      </c>
      <c r="B432" s="780"/>
      <c r="C432" s="781"/>
      <c r="D432" s="781"/>
      <c r="E432" s="782"/>
    </row>
    <row r="433" spans="1:5" s="223" customFormat="1" x14ac:dyDescent="0.25">
      <c r="A433" s="760"/>
      <c r="B433" s="762"/>
      <c r="C433" s="763"/>
      <c r="D433" s="763"/>
      <c r="E433" s="764"/>
    </row>
    <row r="434" spans="1:5" s="223" customFormat="1" ht="15.75" thickBot="1" x14ac:dyDescent="0.3">
      <c r="A434" s="761"/>
      <c r="B434" s="765"/>
      <c r="C434" s="766"/>
      <c r="D434" s="766"/>
      <c r="E434" s="767"/>
    </row>
    <row r="435" spans="1:5" s="223" customFormat="1" ht="45.75" thickBot="1" x14ac:dyDescent="0.3">
      <c r="A435" s="113" t="s">
        <v>435</v>
      </c>
      <c r="B435" s="158" t="s">
        <v>484</v>
      </c>
      <c r="C435" s="271" t="s">
        <v>169</v>
      </c>
      <c r="D435" s="768" t="s">
        <v>485</v>
      </c>
      <c r="E435" s="593"/>
    </row>
    <row r="436" spans="1:5" s="223" customFormat="1" ht="21.75" customHeight="1" thickBot="1" x14ac:dyDescent="0.3">
      <c r="A436" s="143" t="s">
        <v>30</v>
      </c>
      <c r="B436" s="591" t="s">
        <v>486</v>
      </c>
      <c r="C436" s="802"/>
      <c r="D436" s="769"/>
      <c r="E436" s="770"/>
    </row>
    <row r="437" spans="1:5" s="223" customFormat="1" ht="15.75" thickBot="1" x14ac:dyDescent="0.3">
      <c r="A437" s="143" t="s">
        <v>32</v>
      </c>
      <c r="B437" s="605" t="s">
        <v>487</v>
      </c>
      <c r="C437" s="592"/>
      <c r="D437" s="592"/>
      <c r="E437" s="593"/>
    </row>
    <row r="438" spans="1:5" s="223" customFormat="1" x14ac:dyDescent="0.25">
      <c r="A438" s="758"/>
      <c r="B438" s="238">
        <v>2019</v>
      </c>
      <c r="C438" s="238">
        <v>2020</v>
      </c>
      <c r="D438" s="238">
        <v>2021</v>
      </c>
      <c r="E438" s="238">
        <v>2022</v>
      </c>
    </row>
    <row r="439" spans="1:5" s="223" customFormat="1" ht="15.75" thickBot="1" x14ac:dyDescent="0.3">
      <c r="A439" s="759"/>
      <c r="B439" s="239" t="s">
        <v>13</v>
      </c>
      <c r="C439" s="239" t="s">
        <v>14</v>
      </c>
      <c r="D439" s="239" t="s">
        <v>14</v>
      </c>
      <c r="E439" s="239" t="s">
        <v>14</v>
      </c>
    </row>
    <row r="440" spans="1:5" s="223" customFormat="1" ht="15.75" thickBot="1" x14ac:dyDescent="0.3">
      <c r="A440" s="143" t="s">
        <v>34</v>
      </c>
      <c r="B440" s="272">
        <v>120</v>
      </c>
      <c r="C440" s="272">
        <v>0</v>
      </c>
      <c r="D440" s="272">
        <v>0</v>
      </c>
      <c r="E440" s="272">
        <v>0</v>
      </c>
    </row>
    <row r="441" spans="1:5" s="223" customFormat="1" ht="23.25" thickBot="1" x14ac:dyDescent="0.3">
      <c r="A441" s="143" t="s">
        <v>35</v>
      </c>
      <c r="B441" s="272">
        <f>B451</f>
        <v>5000</v>
      </c>
      <c r="C441" s="272">
        <f>C451</f>
        <v>0</v>
      </c>
      <c r="D441" s="272">
        <f>D451</f>
        <v>0</v>
      </c>
      <c r="E441" s="272">
        <f>E451</f>
        <v>0</v>
      </c>
    </row>
    <row r="442" spans="1:5" s="223" customFormat="1" ht="23.25" thickBot="1" x14ac:dyDescent="0.3">
      <c r="A442" s="143" t="s">
        <v>36</v>
      </c>
      <c r="B442" s="272">
        <f>B441/B440</f>
        <v>41.666666666666664</v>
      </c>
      <c r="C442" s="272">
        <v>0</v>
      </c>
      <c r="D442" s="272">
        <v>0</v>
      </c>
      <c r="E442" s="272">
        <v>0</v>
      </c>
    </row>
    <row r="443" spans="1:5" s="223" customFormat="1" ht="23.25" thickBot="1" x14ac:dyDescent="0.3">
      <c r="A443" s="143" t="s">
        <v>37</v>
      </c>
      <c r="B443" s="302" t="s">
        <v>38</v>
      </c>
      <c r="C443" s="303">
        <f t="shared" ref="C443:C445" si="42">C440/B440-1</f>
        <v>-1</v>
      </c>
      <c r="D443" s="303">
        <v>0</v>
      </c>
      <c r="E443" s="303">
        <v>0</v>
      </c>
    </row>
    <row r="444" spans="1:5" s="223" customFormat="1" ht="23.25" thickBot="1" x14ac:dyDescent="0.3">
      <c r="A444" s="143" t="s">
        <v>39</v>
      </c>
      <c r="B444" s="302" t="s">
        <v>38</v>
      </c>
      <c r="C444" s="303">
        <f t="shared" si="42"/>
        <v>-1</v>
      </c>
      <c r="D444" s="303">
        <v>0</v>
      </c>
      <c r="E444" s="303">
        <v>0</v>
      </c>
    </row>
    <row r="445" spans="1:5" s="223" customFormat="1" ht="23.25" thickBot="1" x14ac:dyDescent="0.3">
      <c r="A445" s="143" t="s">
        <v>40</v>
      </c>
      <c r="B445" s="302" t="s">
        <v>38</v>
      </c>
      <c r="C445" s="303">
        <f t="shared" si="42"/>
        <v>-1</v>
      </c>
      <c r="D445" s="303">
        <v>0</v>
      </c>
      <c r="E445" s="303">
        <v>0</v>
      </c>
    </row>
    <row r="446" spans="1:5" s="223" customFormat="1" ht="15.75" thickBot="1" x14ac:dyDescent="0.3">
      <c r="A446" s="562" t="s">
        <v>438</v>
      </c>
      <c r="B446" s="563"/>
      <c r="C446" s="563"/>
      <c r="D446" s="563"/>
      <c r="E446" s="564"/>
    </row>
    <row r="447" spans="1:5" s="223" customFormat="1" x14ac:dyDescent="0.25">
      <c r="A447" s="758"/>
      <c r="B447" s="304">
        <v>2019</v>
      </c>
      <c r="C447" s="304">
        <v>2020</v>
      </c>
      <c r="D447" s="304">
        <v>2021</v>
      </c>
      <c r="E447" s="304">
        <v>2022</v>
      </c>
    </row>
    <row r="448" spans="1:5" s="223" customFormat="1" ht="15.75" thickBot="1" x14ac:dyDescent="0.3">
      <c r="A448" s="759"/>
      <c r="B448" s="274" t="s">
        <v>13</v>
      </c>
      <c r="C448" s="274" t="s">
        <v>14</v>
      </c>
      <c r="D448" s="274" t="s">
        <v>14</v>
      </c>
      <c r="E448" s="274" t="s">
        <v>14</v>
      </c>
    </row>
    <row r="449" spans="1:5" s="223" customFormat="1" ht="24.75" thickBot="1" x14ac:dyDescent="0.3">
      <c r="A449" s="275" t="s">
        <v>75</v>
      </c>
      <c r="B449" s="276">
        <v>0</v>
      </c>
      <c r="C449" s="276">
        <v>0</v>
      </c>
      <c r="D449" s="276">
        <v>0</v>
      </c>
      <c r="E449" s="276">
        <v>0</v>
      </c>
    </row>
    <row r="450" spans="1:5" s="223" customFormat="1" ht="24.75" thickBot="1" x14ac:dyDescent="0.3">
      <c r="A450" s="288" t="s">
        <v>79</v>
      </c>
      <c r="B450" s="33">
        <v>5000</v>
      </c>
      <c r="C450" s="32">
        <v>0</v>
      </c>
      <c r="D450" s="32">
        <v>0</v>
      </c>
      <c r="E450" s="32">
        <v>0</v>
      </c>
    </row>
    <row r="451" spans="1:5" s="223" customFormat="1" ht="24.75" thickBot="1" x14ac:dyDescent="0.3">
      <c r="A451" s="306" t="s">
        <v>64</v>
      </c>
      <c r="B451" s="33">
        <f>B450+B449</f>
        <v>5000</v>
      </c>
      <c r="C451" s="33">
        <f>C450+C449</f>
        <v>0</v>
      </c>
      <c r="D451" s="32">
        <f>D450+D449</f>
        <v>0</v>
      </c>
      <c r="E451" s="32">
        <f>E450+E449</f>
        <v>0</v>
      </c>
    </row>
    <row r="452" spans="1:5" s="223" customFormat="1" x14ac:dyDescent="0.25">
      <c r="A452" s="779" t="s">
        <v>165</v>
      </c>
      <c r="B452" s="780"/>
      <c r="C452" s="781"/>
      <c r="D452" s="781"/>
      <c r="E452" s="782"/>
    </row>
    <row r="453" spans="1:5" s="223" customFormat="1" x14ac:dyDescent="0.25">
      <c r="A453" s="760"/>
      <c r="B453" s="762"/>
      <c r="C453" s="763"/>
      <c r="D453" s="763"/>
      <c r="E453" s="764"/>
    </row>
    <row r="454" spans="1:5" s="223" customFormat="1" ht="15.75" thickBot="1" x14ac:dyDescent="0.3">
      <c r="A454" s="761"/>
      <c r="B454" s="765"/>
      <c r="C454" s="766"/>
      <c r="D454" s="766"/>
      <c r="E454" s="767"/>
    </row>
    <row r="455" spans="1:5" s="223" customFormat="1" ht="23.25" thickBot="1" x14ac:dyDescent="0.3">
      <c r="A455" s="307" t="s">
        <v>88</v>
      </c>
      <c r="B455" s="803" t="s">
        <v>488</v>
      </c>
      <c r="C455" s="804"/>
      <c r="D455" s="804"/>
      <c r="E455" s="805"/>
    </row>
    <row r="456" spans="1:5" s="223" customFormat="1" ht="34.5" thickBot="1" x14ac:dyDescent="0.3">
      <c r="A456" s="286" t="s">
        <v>171</v>
      </c>
      <c r="B456" s="308" t="s">
        <v>489</v>
      </c>
      <c r="C456" s="309" t="s">
        <v>169</v>
      </c>
      <c r="D456" s="806" t="s">
        <v>490</v>
      </c>
      <c r="E456" s="807"/>
    </row>
    <row r="457" spans="1:5" s="223" customFormat="1" ht="22.5" customHeight="1" thickBot="1" x14ac:dyDescent="0.3">
      <c r="A457" s="114" t="s">
        <v>30</v>
      </c>
      <c r="B457" s="582" t="s">
        <v>491</v>
      </c>
      <c r="C457" s="583"/>
      <c r="D457" s="583"/>
      <c r="E457" s="584"/>
    </row>
    <row r="458" spans="1:5" s="223" customFormat="1" ht="15.75" thickBot="1" x14ac:dyDescent="0.3">
      <c r="A458" s="114" t="s">
        <v>32</v>
      </c>
      <c r="B458" s="597" t="s">
        <v>487</v>
      </c>
      <c r="C458" s="598"/>
      <c r="D458" s="598"/>
      <c r="E458" s="599"/>
    </row>
    <row r="459" spans="1:5" s="223" customFormat="1" x14ac:dyDescent="0.25">
      <c r="A459" s="577"/>
      <c r="B459" s="238">
        <v>2019</v>
      </c>
      <c r="C459" s="238">
        <v>2020</v>
      </c>
      <c r="D459" s="238">
        <v>2021</v>
      </c>
      <c r="E459" s="238">
        <v>2022</v>
      </c>
    </row>
    <row r="460" spans="1:5" s="223" customFormat="1" ht="15.75" thickBot="1" x14ac:dyDescent="0.3">
      <c r="A460" s="578"/>
      <c r="B460" s="239" t="s">
        <v>13</v>
      </c>
      <c r="C460" s="239" t="s">
        <v>14</v>
      </c>
      <c r="D460" s="239" t="s">
        <v>14</v>
      </c>
      <c r="E460" s="239" t="s">
        <v>14</v>
      </c>
    </row>
    <row r="461" spans="1:5" s="223" customFormat="1" ht="15.75" thickBot="1" x14ac:dyDescent="0.3">
      <c r="A461" s="114" t="s">
        <v>34</v>
      </c>
      <c r="B461" s="118">
        <v>0</v>
      </c>
      <c r="C461" s="118">
        <v>270</v>
      </c>
      <c r="D461" s="118">
        <v>322</v>
      </c>
      <c r="E461" s="118">
        <v>524</v>
      </c>
    </row>
    <row r="462" spans="1:5" s="223" customFormat="1" ht="23.25" thickBot="1" x14ac:dyDescent="0.3">
      <c r="A462" s="114" t="s">
        <v>35</v>
      </c>
      <c r="B462" s="118">
        <v>0</v>
      </c>
      <c r="C462" s="118">
        <f>C472</f>
        <v>13490</v>
      </c>
      <c r="D462" s="118">
        <f>D472</f>
        <v>16100</v>
      </c>
      <c r="E462" s="118">
        <f>E472</f>
        <v>26200</v>
      </c>
    </row>
    <row r="463" spans="1:5" s="223" customFormat="1" ht="23.25" thickBot="1" x14ac:dyDescent="0.3">
      <c r="A463" s="114" t="s">
        <v>36</v>
      </c>
      <c r="B463" s="118">
        <v>0</v>
      </c>
      <c r="C463" s="118">
        <f t="shared" ref="C463:E463" si="43">C462/C461</f>
        <v>49.962962962962962</v>
      </c>
      <c r="D463" s="118">
        <f t="shared" si="43"/>
        <v>50</v>
      </c>
      <c r="E463" s="118">
        <f t="shared" si="43"/>
        <v>50</v>
      </c>
    </row>
    <row r="464" spans="1:5" s="223" customFormat="1" ht="23.25" thickBot="1" x14ac:dyDescent="0.3">
      <c r="A464" s="114" t="s">
        <v>37</v>
      </c>
      <c r="B464" s="119" t="s">
        <v>38</v>
      </c>
      <c r="C464" s="120">
        <v>0</v>
      </c>
      <c r="D464" s="120">
        <f t="shared" ref="D464:E466" si="44">D461/C461-1</f>
        <v>0.19259259259259265</v>
      </c>
      <c r="E464" s="120">
        <f t="shared" si="44"/>
        <v>0.62732919254658381</v>
      </c>
    </row>
    <row r="465" spans="1:5" s="223" customFormat="1" ht="23.25" thickBot="1" x14ac:dyDescent="0.3">
      <c r="A465" s="114" t="s">
        <v>39</v>
      </c>
      <c r="B465" s="119" t="s">
        <v>38</v>
      </c>
      <c r="C465" s="120">
        <v>0</v>
      </c>
      <c r="D465" s="120">
        <f t="shared" si="44"/>
        <v>0.19347664936990361</v>
      </c>
      <c r="E465" s="120">
        <f t="shared" si="44"/>
        <v>0.62732919254658381</v>
      </c>
    </row>
    <row r="466" spans="1:5" s="223" customFormat="1" ht="23.25" thickBot="1" x14ac:dyDescent="0.3">
      <c r="A466" s="114" t="s">
        <v>40</v>
      </c>
      <c r="B466" s="119" t="s">
        <v>38</v>
      </c>
      <c r="C466" s="120">
        <v>0</v>
      </c>
      <c r="D466" s="120">
        <f t="shared" si="44"/>
        <v>7.4128984432908496E-4</v>
      </c>
      <c r="E466" s="120">
        <f t="shared" si="44"/>
        <v>0</v>
      </c>
    </row>
    <row r="467" spans="1:5" s="223" customFormat="1" ht="15.75" thickBot="1" x14ac:dyDescent="0.3">
      <c r="A467" s="635" t="s">
        <v>268</v>
      </c>
      <c r="B467" s="636"/>
      <c r="C467" s="636"/>
      <c r="D467" s="636"/>
      <c r="E467" s="637"/>
    </row>
    <row r="468" spans="1:5" s="223" customFormat="1" x14ac:dyDescent="0.25">
      <c r="A468" s="577"/>
      <c r="B468" s="116">
        <v>2019</v>
      </c>
      <c r="C468" s="116">
        <v>2020</v>
      </c>
      <c r="D468" s="116">
        <v>2021</v>
      </c>
      <c r="E468" s="116">
        <v>2022</v>
      </c>
    </row>
    <row r="469" spans="1:5" s="223" customFormat="1" ht="15.75" thickBot="1" x14ac:dyDescent="0.3">
      <c r="A469" s="578"/>
      <c r="B469" s="117" t="s">
        <v>13</v>
      </c>
      <c r="C469" s="117" t="s">
        <v>14</v>
      </c>
      <c r="D469" s="117" t="s">
        <v>14</v>
      </c>
      <c r="E469" s="117" t="s">
        <v>14</v>
      </c>
    </row>
    <row r="470" spans="1:5" s="223" customFormat="1" ht="24.75" thickBot="1" x14ac:dyDescent="0.3">
      <c r="A470" s="288" t="s">
        <v>75</v>
      </c>
      <c r="B470" s="32">
        <v>0</v>
      </c>
      <c r="C470" s="32">
        <v>0</v>
      </c>
      <c r="D470" s="32">
        <v>0</v>
      </c>
      <c r="E470" s="32">
        <v>0</v>
      </c>
    </row>
    <row r="471" spans="1:5" s="223" customFormat="1" ht="24.75" thickBot="1" x14ac:dyDescent="0.3">
      <c r="A471" s="288" t="s">
        <v>79</v>
      </c>
      <c r="B471" s="33">
        <v>0</v>
      </c>
      <c r="C471" s="32">
        <v>13490</v>
      </c>
      <c r="D471" s="32">
        <v>16100</v>
      </c>
      <c r="E471" s="32">
        <v>26200</v>
      </c>
    </row>
    <row r="472" spans="1:5" s="223" customFormat="1" ht="24.75" thickBot="1" x14ac:dyDescent="0.3">
      <c r="A472" s="289" t="s">
        <v>51</v>
      </c>
      <c r="B472" s="33">
        <f>B471+B470</f>
        <v>0</v>
      </c>
      <c r="C472" s="33">
        <f>C471+C470</f>
        <v>13490</v>
      </c>
      <c r="D472" s="33">
        <f>D471+D470</f>
        <v>16100</v>
      </c>
      <c r="E472" s="33">
        <f>E471+E470</f>
        <v>26200</v>
      </c>
    </row>
    <row r="473" spans="1:5" s="223" customFormat="1" ht="9.75" customHeight="1" x14ac:dyDescent="0.25">
      <c r="A473" s="779" t="s">
        <v>165</v>
      </c>
      <c r="B473" s="780"/>
      <c r="C473" s="781"/>
      <c r="D473" s="781"/>
      <c r="E473" s="782"/>
    </row>
    <row r="474" spans="1:5" s="223" customFormat="1" x14ac:dyDescent="0.25">
      <c r="A474" s="760"/>
      <c r="B474" s="762"/>
      <c r="C474" s="763"/>
      <c r="D474" s="763"/>
      <c r="E474" s="764"/>
    </row>
    <row r="475" spans="1:5" s="223" customFormat="1" ht="25.5" customHeight="1" thickBot="1" x14ac:dyDescent="0.3">
      <c r="A475" s="761"/>
      <c r="B475" s="765"/>
      <c r="C475" s="766"/>
      <c r="D475" s="766"/>
      <c r="E475" s="767"/>
    </row>
    <row r="476" spans="1:5" s="223" customFormat="1" ht="34.5" thickBot="1" x14ac:dyDescent="0.3">
      <c r="A476" s="113" t="s">
        <v>431</v>
      </c>
      <c r="B476" s="166" t="s">
        <v>492</v>
      </c>
      <c r="C476" s="310" t="s">
        <v>169</v>
      </c>
      <c r="D476" s="768" t="s">
        <v>493</v>
      </c>
      <c r="E476" s="593"/>
    </row>
    <row r="477" spans="1:5" s="223" customFormat="1" ht="22.5" customHeight="1" thickBot="1" x14ac:dyDescent="0.3">
      <c r="A477" s="114" t="s">
        <v>30</v>
      </c>
      <c r="B477" s="591" t="s">
        <v>494</v>
      </c>
      <c r="C477" s="769"/>
      <c r="D477" s="769"/>
      <c r="E477" s="770"/>
    </row>
    <row r="478" spans="1:5" s="223" customFormat="1" ht="15.75" thickBot="1" x14ac:dyDescent="0.3">
      <c r="A478" s="114" t="s">
        <v>32</v>
      </c>
      <c r="B478" s="597" t="s">
        <v>495</v>
      </c>
      <c r="C478" s="598"/>
      <c r="D478" s="598"/>
      <c r="E478" s="599"/>
    </row>
    <row r="479" spans="1:5" s="223" customFormat="1" x14ac:dyDescent="0.25">
      <c r="A479" s="577"/>
      <c r="B479" s="238">
        <v>2019</v>
      </c>
      <c r="C479" s="238">
        <v>2020</v>
      </c>
      <c r="D479" s="238">
        <v>2021</v>
      </c>
      <c r="E479" s="238">
        <v>2022</v>
      </c>
    </row>
    <row r="480" spans="1:5" s="223" customFormat="1" ht="15.75" thickBot="1" x14ac:dyDescent="0.3">
      <c r="A480" s="578"/>
      <c r="B480" s="239" t="s">
        <v>13</v>
      </c>
      <c r="C480" s="239" t="s">
        <v>14</v>
      </c>
      <c r="D480" s="239" t="s">
        <v>14</v>
      </c>
      <c r="E480" s="239" t="s">
        <v>14</v>
      </c>
    </row>
    <row r="481" spans="1:5" s="223" customFormat="1" ht="15.75" thickBot="1" x14ac:dyDescent="0.3">
      <c r="A481" s="114" t="s">
        <v>34</v>
      </c>
      <c r="B481" s="118">
        <v>1</v>
      </c>
      <c r="C481" s="118">
        <v>1</v>
      </c>
      <c r="D481" s="118">
        <v>0</v>
      </c>
      <c r="E481" s="118">
        <v>0</v>
      </c>
    </row>
    <row r="482" spans="1:5" s="223" customFormat="1" ht="23.25" thickBot="1" x14ac:dyDescent="0.3">
      <c r="A482" s="114" t="s">
        <v>35</v>
      </c>
      <c r="B482" s="118">
        <f>B492</f>
        <v>25200</v>
      </c>
      <c r="C482" s="118">
        <f>C492</f>
        <v>38200</v>
      </c>
      <c r="D482" s="118">
        <f>D492</f>
        <v>0</v>
      </c>
      <c r="E482" s="118">
        <f>E492</f>
        <v>0</v>
      </c>
    </row>
    <row r="483" spans="1:5" s="223" customFormat="1" ht="23.25" thickBot="1" x14ac:dyDescent="0.3">
      <c r="A483" s="114" t="s">
        <v>36</v>
      </c>
      <c r="B483" s="118">
        <f>B482/B481</f>
        <v>25200</v>
      </c>
      <c r="C483" s="118">
        <f>C482/C481</f>
        <v>38200</v>
      </c>
      <c r="D483" s="118">
        <v>0</v>
      </c>
      <c r="E483" s="118">
        <v>0</v>
      </c>
    </row>
    <row r="484" spans="1:5" s="223" customFormat="1" ht="23.25" thickBot="1" x14ac:dyDescent="0.3">
      <c r="A484" s="114" t="s">
        <v>37</v>
      </c>
      <c r="B484" s="119" t="s">
        <v>38</v>
      </c>
      <c r="C484" s="120">
        <f t="shared" ref="C484:D486" si="45">C481/B481-1</f>
        <v>0</v>
      </c>
      <c r="D484" s="120">
        <f t="shared" si="45"/>
        <v>-1</v>
      </c>
      <c r="E484" s="120">
        <v>0</v>
      </c>
    </row>
    <row r="485" spans="1:5" s="223" customFormat="1" ht="23.25" thickBot="1" x14ac:dyDescent="0.3">
      <c r="A485" s="114" t="s">
        <v>39</v>
      </c>
      <c r="B485" s="119" t="s">
        <v>38</v>
      </c>
      <c r="C485" s="120">
        <v>0</v>
      </c>
      <c r="D485" s="120">
        <f t="shared" si="45"/>
        <v>-1</v>
      </c>
      <c r="E485" s="120">
        <v>0</v>
      </c>
    </row>
    <row r="486" spans="1:5" s="223" customFormat="1" ht="23.25" thickBot="1" x14ac:dyDescent="0.3">
      <c r="A486" s="114" t="s">
        <v>40</v>
      </c>
      <c r="B486" s="119" t="s">
        <v>38</v>
      </c>
      <c r="C486" s="120">
        <v>0</v>
      </c>
      <c r="D486" s="120">
        <f t="shared" si="45"/>
        <v>-1</v>
      </c>
      <c r="E486" s="120">
        <v>0</v>
      </c>
    </row>
    <row r="487" spans="1:5" s="223" customFormat="1" ht="15.75" thickBot="1" x14ac:dyDescent="0.3">
      <c r="A487" s="562" t="s">
        <v>270</v>
      </c>
      <c r="B487" s="563"/>
      <c r="C487" s="563"/>
      <c r="D487" s="563"/>
      <c r="E487" s="564"/>
    </row>
    <row r="488" spans="1:5" s="223" customFormat="1" x14ac:dyDescent="0.25">
      <c r="A488" s="577"/>
      <c r="B488" s="238">
        <v>2019</v>
      </c>
      <c r="C488" s="238">
        <v>2020</v>
      </c>
      <c r="D488" s="238">
        <v>2021</v>
      </c>
      <c r="E488" s="238">
        <v>2022</v>
      </c>
    </row>
    <row r="489" spans="1:5" s="223" customFormat="1" ht="15.75" thickBot="1" x14ac:dyDescent="0.3">
      <c r="A489" s="578"/>
      <c r="B489" s="239" t="s">
        <v>13</v>
      </c>
      <c r="C489" s="239" t="s">
        <v>14</v>
      </c>
      <c r="D489" s="239" t="s">
        <v>14</v>
      </c>
      <c r="E489" s="239" t="s">
        <v>14</v>
      </c>
    </row>
    <row r="490" spans="1:5" s="223" customFormat="1" ht="24.75" thickBot="1" x14ac:dyDescent="0.3">
      <c r="A490" s="121" t="s">
        <v>75</v>
      </c>
      <c r="B490" s="122">
        <v>0</v>
      </c>
      <c r="C490" s="122">
        <v>0</v>
      </c>
      <c r="D490" s="122">
        <v>0</v>
      </c>
      <c r="E490" s="122">
        <v>0</v>
      </c>
    </row>
    <row r="491" spans="1:5" s="223" customFormat="1" ht="24.75" thickBot="1" x14ac:dyDescent="0.3">
      <c r="A491" s="121" t="s">
        <v>79</v>
      </c>
      <c r="B491" s="33">
        <v>25200</v>
      </c>
      <c r="C491" s="32">
        <v>38200</v>
      </c>
      <c r="D491" s="32">
        <v>0</v>
      </c>
      <c r="E491" s="32">
        <v>0</v>
      </c>
    </row>
    <row r="492" spans="1:5" s="223" customFormat="1" ht="24.75" thickBot="1" x14ac:dyDescent="0.3">
      <c r="A492" s="305" t="s">
        <v>58</v>
      </c>
      <c r="B492" s="33">
        <f>B491+B490</f>
        <v>25200</v>
      </c>
      <c r="C492" s="33">
        <f>C491+C490</f>
        <v>38200</v>
      </c>
      <c r="D492" s="33">
        <f>D491+D490</f>
        <v>0</v>
      </c>
      <c r="E492" s="33">
        <f>E491+E490</f>
        <v>0</v>
      </c>
    </row>
    <row r="493" spans="1:5" s="223" customFormat="1" x14ac:dyDescent="0.25">
      <c r="A493" s="779" t="s">
        <v>434</v>
      </c>
      <c r="B493" s="780"/>
      <c r="C493" s="781"/>
      <c r="D493" s="781"/>
      <c r="E493" s="782"/>
    </row>
    <row r="494" spans="1:5" s="223" customFormat="1" x14ac:dyDescent="0.25">
      <c r="A494" s="760"/>
      <c r="B494" s="762"/>
      <c r="C494" s="763"/>
      <c r="D494" s="763"/>
      <c r="E494" s="764"/>
    </row>
    <row r="495" spans="1:5" s="223" customFormat="1" ht="15.75" thickBot="1" x14ac:dyDescent="0.3">
      <c r="A495" s="761"/>
      <c r="B495" s="765"/>
      <c r="C495" s="766"/>
      <c r="D495" s="766"/>
      <c r="E495" s="767"/>
    </row>
    <row r="496" spans="1:5" s="223" customFormat="1" ht="57" thickBot="1" x14ac:dyDescent="0.3">
      <c r="A496" s="113" t="s">
        <v>435</v>
      </c>
      <c r="B496" s="158" t="s">
        <v>496</v>
      </c>
      <c r="C496" s="310" t="s">
        <v>169</v>
      </c>
      <c r="D496" s="159" t="s">
        <v>497</v>
      </c>
      <c r="E496" s="142"/>
    </row>
    <row r="497" spans="1:5" s="223" customFormat="1" ht="26.25" customHeight="1" thickBot="1" x14ac:dyDescent="0.3">
      <c r="A497" s="114" t="s">
        <v>30</v>
      </c>
      <c r="B497" s="591" t="s">
        <v>498</v>
      </c>
      <c r="C497" s="769"/>
      <c r="D497" s="769"/>
      <c r="E497" s="770"/>
    </row>
    <row r="498" spans="1:5" s="223" customFormat="1" ht="15.75" thickBot="1" x14ac:dyDescent="0.3">
      <c r="A498" s="114" t="s">
        <v>32</v>
      </c>
      <c r="B498" s="597" t="s">
        <v>495</v>
      </c>
      <c r="C498" s="598"/>
      <c r="D498" s="598"/>
      <c r="E498" s="599"/>
    </row>
    <row r="499" spans="1:5" s="223" customFormat="1" x14ac:dyDescent="0.25">
      <c r="A499" s="577"/>
      <c r="B499" s="238">
        <v>2019</v>
      </c>
      <c r="C499" s="238">
        <v>2020</v>
      </c>
      <c r="D499" s="238">
        <v>2021</v>
      </c>
      <c r="E499" s="238">
        <v>2022</v>
      </c>
    </row>
    <row r="500" spans="1:5" s="223" customFormat="1" ht="15.75" thickBot="1" x14ac:dyDescent="0.3">
      <c r="A500" s="578"/>
      <c r="B500" s="239" t="s">
        <v>13</v>
      </c>
      <c r="C500" s="239" t="s">
        <v>14</v>
      </c>
      <c r="D500" s="239" t="s">
        <v>14</v>
      </c>
      <c r="E500" s="239" t="s">
        <v>14</v>
      </c>
    </row>
    <row r="501" spans="1:5" s="223" customFormat="1" ht="15.75" thickBot="1" x14ac:dyDescent="0.3">
      <c r="A501" s="114" t="s">
        <v>34</v>
      </c>
      <c r="B501" s="118">
        <v>1</v>
      </c>
      <c r="C501" s="118">
        <v>0</v>
      </c>
      <c r="D501" s="118">
        <v>0</v>
      </c>
      <c r="E501" s="118">
        <v>0</v>
      </c>
    </row>
    <row r="502" spans="1:5" s="223" customFormat="1" ht="23.25" thickBot="1" x14ac:dyDescent="0.3">
      <c r="A502" s="114" t="s">
        <v>35</v>
      </c>
      <c r="B502" s="118">
        <f>B512</f>
        <v>10954</v>
      </c>
      <c r="C502" s="118">
        <f>C512</f>
        <v>0</v>
      </c>
      <c r="D502" s="118">
        <f>D512</f>
        <v>0</v>
      </c>
      <c r="E502" s="118">
        <v>0</v>
      </c>
    </row>
    <row r="503" spans="1:5" s="223" customFormat="1" ht="23.25" thickBot="1" x14ac:dyDescent="0.3">
      <c r="A503" s="114" t="s">
        <v>36</v>
      </c>
      <c r="B503" s="118">
        <f>B502/B501</f>
        <v>10954</v>
      </c>
      <c r="C503" s="118">
        <v>0</v>
      </c>
      <c r="D503" s="118">
        <v>0</v>
      </c>
      <c r="E503" s="118">
        <v>0</v>
      </c>
    </row>
    <row r="504" spans="1:5" s="223" customFormat="1" ht="23.25" thickBot="1" x14ac:dyDescent="0.3">
      <c r="A504" s="114" t="s">
        <v>37</v>
      </c>
      <c r="B504" s="119" t="s">
        <v>38</v>
      </c>
      <c r="C504" s="120">
        <f t="shared" ref="C504:C506" si="46">C501/B501-1</f>
        <v>-1</v>
      </c>
      <c r="D504" s="120">
        <v>0</v>
      </c>
      <c r="E504" s="120">
        <v>0</v>
      </c>
    </row>
    <row r="505" spans="1:5" s="223" customFormat="1" ht="23.25" thickBot="1" x14ac:dyDescent="0.3">
      <c r="A505" s="114" t="s">
        <v>39</v>
      </c>
      <c r="B505" s="119" t="s">
        <v>38</v>
      </c>
      <c r="C505" s="120">
        <f t="shared" si="46"/>
        <v>-1</v>
      </c>
      <c r="D505" s="120">
        <v>0</v>
      </c>
      <c r="E505" s="120">
        <v>0</v>
      </c>
    </row>
    <row r="506" spans="1:5" s="223" customFormat="1" ht="23.25" thickBot="1" x14ac:dyDescent="0.3">
      <c r="A506" s="114" t="s">
        <v>40</v>
      </c>
      <c r="B506" s="119" t="s">
        <v>38</v>
      </c>
      <c r="C506" s="120">
        <f t="shared" si="46"/>
        <v>-1</v>
      </c>
      <c r="D506" s="120">
        <v>0</v>
      </c>
      <c r="E506" s="120">
        <v>0</v>
      </c>
    </row>
    <row r="507" spans="1:5" s="223" customFormat="1" ht="15.75" thickBot="1" x14ac:dyDescent="0.3">
      <c r="A507" s="562" t="s">
        <v>438</v>
      </c>
      <c r="B507" s="563"/>
      <c r="C507" s="563"/>
      <c r="D507" s="563"/>
      <c r="E507" s="564"/>
    </row>
    <row r="508" spans="1:5" s="223" customFormat="1" x14ac:dyDescent="0.25">
      <c r="A508" s="577"/>
      <c r="B508" s="238">
        <v>2019</v>
      </c>
      <c r="C508" s="238">
        <v>2020</v>
      </c>
      <c r="D508" s="238">
        <v>2021</v>
      </c>
      <c r="E508" s="238">
        <v>2022</v>
      </c>
    </row>
    <row r="509" spans="1:5" s="223" customFormat="1" ht="15.75" thickBot="1" x14ac:dyDescent="0.3">
      <c r="A509" s="578"/>
      <c r="B509" s="239" t="s">
        <v>13</v>
      </c>
      <c r="C509" s="239" t="s">
        <v>14</v>
      </c>
      <c r="D509" s="239" t="s">
        <v>14</v>
      </c>
      <c r="E509" s="239" t="s">
        <v>14</v>
      </c>
    </row>
    <row r="510" spans="1:5" s="223" customFormat="1" ht="24.75" thickBot="1" x14ac:dyDescent="0.3">
      <c r="A510" s="121" t="s">
        <v>75</v>
      </c>
      <c r="B510" s="122">
        <v>0</v>
      </c>
      <c r="C510" s="122">
        <v>0</v>
      </c>
      <c r="D510" s="122">
        <v>0</v>
      </c>
      <c r="E510" s="122">
        <v>0</v>
      </c>
    </row>
    <row r="511" spans="1:5" s="223" customFormat="1" ht="24.75" thickBot="1" x14ac:dyDescent="0.3">
      <c r="A511" s="121" t="s">
        <v>79</v>
      </c>
      <c r="B511" s="33">
        <v>10954</v>
      </c>
      <c r="C511" s="32">
        <v>0</v>
      </c>
      <c r="D511" s="122">
        <v>0</v>
      </c>
      <c r="E511" s="32">
        <v>0</v>
      </c>
    </row>
    <row r="512" spans="1:5" s="223" customFormat="1" ht="24.75" thickBot="1" x14ac:dyDescent="0.3">
      <c r="A512" s="234" t="s">
        <v>64</v>
      </c>
      <c r="B512" s="33">
        <f>B511+B510</f>
        <v>10954</v>
      </c>
      <c r="C512" s="33">
        <f>C511+C510</f>
        <v>0</v>
      </c>
      <c r="D512" s="129">
        <f>D511+D510</f>
        <v>0</v>
      </c>
      <c r="E512" s="129">
        <f>E511+E510</f>
        <v>0</v>
      </c>
    </row>
    <row r="513" spans="1:5" s="223" customFormat="1" x14ac:dyDescent="0.25">
      <c r="A513" s="779" t="s">
        <v>439</v>
      </c>
      <c r="B513" s="780"/>
      <c r="C513" s="781"/>
      <c r="D513" s="781"/>
      <c r="E513" s="782"/>
    </row>
    <row r="514" spans="1:5" s="223" customFormat="1" x14ac:dyDescent="0.25">
      <c r="A514" s="760"/>
      <c r="B514" s="762"/>
      <c r="C514" s="763"/>
      <c r="D514" s="763"/>
      <c r="E514" s="764"/>
    </row>
    <row r="515" spans="1:5" s="223" customFormat="1" ht="15.75" thickBot="1" x14ac:dyDescent="0.3">
      <c r="A515" s="761"/>
      <c r="B515" s="765"/>
      <c r="C515" s="766"/>
      <c r="D515" s="766"/>
      <c r="E515" s="767"/>
    </row>
    <row r="516" spans="1:5" s="223" customFormat="1" ht="34.5" thickBot="1" x14ac:dyDescent="0.3">
      <c r="A516" s="113" t="s">
        <v>499</v>
      </c>
      <c r="B516" s="311" t="s">
        <v>500</v>
      </c>
      <c r="C516" s="310" t="s">
        <v>169</v>
      </c>
      <c r="D516" s="768" t="s">
        <v>468</v>
      </c>
      <c r="E516" s="593"/>
    </row>
    <row r="517" spans="1:5" s="223" customFormat="1" ht="24.75" customHeight="1" thickBot="1" x14ac:dyDescent="0.3">
      <c r="A517" s="114" t="s">
        <v>30</v>
      </c>
      <c r="B517" s="591" t="s">
        <v>501</v>
      </c>
      <c r="C517" s="769"/>
      <c r="D517" s="769"/>
      <c r="E517" s="770"/>
    </row>
    <row r="518" spans="1:5" s="223" customFormat="1" ht="15.75" thickBot="1" x14ac:dyDescent="0.3">
      <c r="A518" s="114" t="s">
        <v>32</v>
      </c>
      <c r="B518" s="597" t="s">
        <v>495</v>
      </c>
      <c r="C518" s="598"/>
      <c r="D518" s="598"/>
      <c r="E518" s="599"/>
    </row>
    <row r="519" spans="1:5" s="223" customFormat="1" x14ac:dyDescent="0.25">
      <c r="A519" s="577"/>
      <c r="B519" s="238">
        <v>2019</v>
      </c>
      <c r="C519" s="238">
        <v>2020</v>
      </c>
      <c r="D519" s="238">
        <v>2021</v>
      </c>
      <c r="E519" s="238">
        <v>2022</v>
      </c>
    </row>
    <row r="520" spans="1:5" s="223" customFormat="1" ht="15.75" thickBot="1" x14ac:dyDescent="0.3">
      <c r="A520" s="578"/>
      <c r="B520" s="239" t="s">
        <v>13</v>
      </c>
      <c r="C520" s="239" t="s">
        <v>14</v>
      </c>
      <c r="D520" s="239" t="s">
        <v>14</v>
      </c>
      <c r="E520" s="239" t="s">
        <v>14</v>
      </c>
    </row>
    <row r="521" spans="1:5" s="223" customFormat="1" ht="15.75" thickBot="1" x14ac:dyDescent="0.3">
      <c r="A521" s="114" t="s">
        <v>34</v>
      </c>
      <c r="B521" s="118">
        <v>0</v>
      </c>
      <c r="C521" s="118">
        <v>2</v>
      </c>
      <c r="D521" s="118">
        <v>0</v>
      </c>
      <c r="E521" s="118">
        <v>0</v>
      </c>
    </row>
    <row r="522" spans="1:5" s="223" customFormat="1" ht="23.25" thickBot="1" x14ac:dyDescent="0.3">
      <c r="A522" s="114" t="s">
        <v>35</v>
      </c>
      <c r="B522" s="118">
        <f>B532</f>
        <v>0</v>
      </c>
      <c r="C522" s="118">
        <f>C532</f>
        <v>0</v>
      </c>
      <c r="D522" s="118">
        <f>D532</f>
        <v>0</v>
      </c>
      <c r="E522" s="118">
        <f>E532</f>
        <v>0</v>
      </c>
    </row>
    <row r="523" spans="1:5" s="223" customFormat="1" ht="23.25" thickBot="1" x14ac:dyDescent="0.3">
      <c r="A523" s="114" t="s">
        <v>36</v>
      </c>
      <c r="B523" s="118">
        <v>0</v>
      </c>
      <c r="C523" s="118">
        <f>C522/C521</f>
        <v>0</v>
      </c>
      <c r="D523" s="118">
        <v>0</v>
      </c>
      <c r="E523" s="118">
        <v>0</v>
      </c>
    </row>
    <row r="524" spans="1:5" s="223" customFormat="1" ht="23.25" thickBot="1" x14ac:dyDescent="0.3">
      <c r="A524" s="114" t="s">
        <v>37</v>
      </c>
      <c r="B524" s="119" t="s">
        <v>38</v>
      </c>
      <c r="C524" s="120">
        <v>0</v>
      </c>
      <c r="D524" s="120">
        <v>0</v>
      </c>
      <c r="E524" s="120">
        <v>0</v>
      </c>
    </row>
    <row r="525" spans="1:5" s="223" customFormat="1" ht="23.25" thickBot="1" x14ac:dyDescent="0.3">
      <c r="A525" s="114" t="s">
        <v>39</v>
      </c>
      <c r="B525" s="119" t="s">
        <v>38</v>
      </c>
      <c r="C525" s="120">
        <v>0</v>
      </c>
      <c r="D525" s="120">
        <v>0</v>
      </c>
      <c r="E525" s="120">
        <v>0</v>
      </c>
    </row>
    <row r="526" spans="1:5" s="223" customFormat="1" ht="30.75" customHeight="1" thickBot="1" x14ac:dyDescent="0.3">
      <c r="A526" s="114" t="s">
        <v>40</v>
      </c>
      <c r="B526" s="119" t="s">
        <v>38</v>
      </c>
      <c r="C526" s="120">
        <v>0</v>
      </c>
      <c r="D526" s="120">
        <v>0</v>
      </c>
      <c r="E526" s="120">
        <v>0</v>
      </c>
    </row>
    <row r="527" spans="1:5" s="223" customFormat="1" ht="15.75" thickBot="1" x14ac:dyDescent="0.3">
      <c r="A527" s="562" t="s">
        <v>445</v>
      </c>
      <c r="B527" s="563"/>
      <c r="C527" s="563"/>
      <c r="D527" s="563"/>
      <c r="E527" s="564"/>
    </row>
    <row r="528" spans="1:5" s="223" customFormat="1" x14ac:dyDescent="0.25">
      <c r="A528" s="577"/>
      <c r="B528" s="238">
        <v>2019</v>
      </c>
      <c r="C528" s="238">
        <v>2020</v>
      </c>
      <c r="D528" s="238">
        <v>2021</v>
      </c>
      <c r="E528" s="238">
        <v>2022</v>
      </c>
    </row>
    <row r="529" spans="1:9" s="223" customFormat="1" ht="15.75" thickBot="1" x14ac:dyDescent="0.3">
      <c r="A529" s="578"/>
      <c r="B529" s="239" t="s">
        <v>13</v>
      </c>
      <c r="C529" s="239" t="s">
        <v>14</v>
      </c>
      <c r="D529" s="239" t="s">
        <v>14</v>
      </c>
      <c r="E529" s="239" t="s">
        <v>14</v>
      </c>
    </row>
    <row r="530" spans="1:9" s="223" customFormat="1" ht="24.75" thickBot="1" x14ac:dyDescent="0.3">
      <c r="A530" s="121" t="s">
        <v>75</v>
      </c>
      <c r="B530" s="122">
        <v>0</v>
      </c>
      <c r="C530" s="122">
        <v>0</v>
      </c>
      <c r="D530" s="122">
        <v>0</v>
      </c>
      <c r="E530" s="122">
        <v>0</v>
      </c>
    </row>
    <row r="531" spans="1:9" s="223" customFormat="1" ht="24.75" thickBot="1" x14ac:dyDescent="0.3">
      <c r="A531" s="121" t="s">
        <v>79</v>
      </c>
      <c r="B531" s="33">
        <v>0</v>
      </c>
      <c r="C531" s="32">
        <v>0</v>
      </c>
      <c r="D531" s="32">
        <v>0</v>
      </c>
      <c r="E531" s="32">
        <v>0</v>
      </c>
    </row>
    <row r="532" spans="1:9" s="223" customFormat="1" ht="24.75" thickBot="1" x14ac:dyDescent="0.3">
      <c r="A532" s="305" t="s">
        <v>111</v>
      </c>
      <c r="B532" s="33">
        <f>B531+B530</f>
        <v>0</v>
      </c>
      <c r="C532" s="33">
        <f>C531+C530</f>
        <v>0</v>
      </c>
      <c r="D532" s="33">
        <f>D531+D530</f>
        <v>0</v>
      </c>
      <c r="E532" s="33">
        <f>E531+E530</f>
        <v>0</v>
      </c>
    </row>
    <row r="533" spans="1:9" s="223" customFormat="1" x14ac:dyDescent="0.25">
      <c r="A533" s="779" t="s">
        <v>502</v>
      </c>
      <c r="B533" s="780"/>
      <c r="C533" s="781"/>
      <c r="D533" s="781"/>
      <c r="E533" s="782"/>
    </row>
    <row r="534" spans="1:9" s="223" customFormat="1" x14ac:dyDescent="0.25">
      <c r="A534" s="760"/>
      <c r="B534" s="762"/>
      <c r="C534" s="763"/>
      <c r="D534" s="763"/>
      <c r="E534" s="764"/>
    </row>
    <row r="535" spans="1:9" s="223" customFormat="1" ht="15.75" thickBot="1" x14ac:dyDescent="0.3">
      <c r="A535" s="761"/>
      <c r="B535" s="765"/>
      <c r="C535" s="766"/>
      <c r="D535" s="766"/>
      <c r="E535" s="767"/>
    </row>
    <row r="536" spans="1:9" s="223" customFormat="1" ht="38.25" customHeight="1" thickBot="1" x14ac:dyDescent="0.3">
      <c r="A536" s="312" t="s">
        <v>112</v>
      </c>
      <c r="B536" s="808" t="s">
        <v>503</v>
      </c>
      <c r="C536" s="808"/>
      <c r="D536" s="808"/>
      <c r="E536" s="808"/>
    </row>
    <row r="537" spans="1:9" s="223" customFormat="1" ht="13.5" customHeight="1" thickBot="1" x14ac:dyDescent="0.3">
      <c r="A537" s="787" t="s">
        <v>504</v>
      </c>
      <c r="B537" s="583"/>
      <c r="C537" s="583"/>
      <c r="D537" s="583"/>
      <c r="E537" s="584"/>
    </row>
    <row r="538" spans="1:9" s="223" customFormat="1" ht="40.5" customHeight="1" thickBot="1" x14ac:dyDescent="0.3">
      <c r="A538" s="313" t="s">
        <v>505</v>
      </c>
      <c r="B538" s="314">
        <v>9</v>
      </c>
      <c r="C538" s="148" t="s">
        <v>375</v>
      </c>
      <c r="D538" s="148" t="s">
        <v>506</v>
      </c>
      <c r="E538" s="148" t="s">
        <v>506</v>
      </c>
    </row>
    <row r="539" spans="1:9" s="223" customFormat="1" ht="36.75" customHeight="1" thickBot="1" x14ac:dyDescent="0.3">
      <c r="A539" s="315" t="s">
        <v>507</v>
      </c>
      <c r="B539" s="314">
        <v>3</v>
      </c>
      <c r="C539" s="148" t="s">
        <v>375</v>
      </c>
      <c r="D539" s="148" t="s">
        <v>506</v>
      </c>
      <c r="E539" s="148" t="s">
        <v>506</v>
      </c>
    </row>
    <row r="540" spans="1:9" s="223" customFormat="1" ht="30.75" customHeight="1" thickBot="1" x14ac:dyDescent="0.3">
      <c r="A540" s="316" t="s">
        <v>508</v>
      </c>
      <c r="B540" s="314">
        <v>6</v>
      </c>
      <c r="C540" s="148" t="s">
        <v>375</v>
      </c>
      <c r="D540" s="148" t="s">
        <v>375</v>
      </c>
      <c r="E540" s="148" t="s">
        <v>375</v>
      </c>
    </row>
    <row r="541" spans="1:9" s="223" customFormat="1" ht="30.75" customHeight="1" thickBot="1" x14ac:dyDescent="0.3">
      <c r="A541" s="317" t="s">
        <v>509</v>
      </c>
      <c r="B541" s="314">
        <v>43</v>
      </c>
      <c r="C541" s="210" t="s">
        <v>375</v>
      </c>
      <c r="D541" s="210" t="s">
        <v>375</v>
      </c>
      <c r="E541" s="210" t="s">
        <v>375</v>
      </c>
      <c r="F541" s="318"/>
      <c r="G541" s="318"/>
      <c r="H541" s="318"/>
      <c r="I541" s="318"/>
    </row>
    <row r="542" spans="1:9" s="223" customFormat="1" ht="28.5" customHeight="1" thickBot="1" x14ac:dyDescent="0.3">
      <c r="A542" s="696" t="s">
        <v>117</v>
      </c>
      <c r="B542" s="697"/>
      <c r="C542" s="698"/>
      <c r="D542" s="698"/>
      <c r="E542" s="699"/>
      <c r="F542" s="318"/>
      <c r="G542" s="318"/>
      <c r="H542" s="318"/>
      <c r="I542" s="318"/>
    </row>
    <row r="543" spans="1:9" s="223" customFormat="1" ht="23.25" customHeight="1" thickBot="1" x14ac:dyDescent="0.3">
      <c r="A543" s="809" t="s">
        <v>27</v>
      </c>
      <c r="B543" s="810"/>
      <c r="C543" s="810"/>
      <c r="D543" s="810"/>
      <c r="E543" s="811"/>
    </row>
    <row r="544" spans="1:9" s="223" customFormat="1" ht="13.5" customHeight="1" thickBot="1" x14ac:dyDescent="0.3">
      <c r="A544" s="113" t="s">
        <v>221</v>
      </c>
      <c r="B544" s="594" t="s">
        <v>510</v>
      </c>
      <c r="C544" s="738"/>
      <c r="D544" s="738"/>
      <c r="E544" s="739"/>
    </row>
    <row r="545" spans="1:5" s="223" customFormat="1" ht="13.5" customHeight="1" thickBot="1" x14ac:dyDescent="0.3">
      <c r="A545" s="114" t="s">
        <v>30</v>
      </c>
      <c r="B545" s="594" t="s">
        <v>511</v>
      </c>
      <c r="C545" s="595"/>
      <c r="D545" s="595"/>
      <c r="E545" s="596"/>
    </row>
    <row r="546" spans="1:5" s="223" customFormat="1" ht="13.5" customHeight="1" thickBot="1" x14ac:dyDescent="0.3">
      <c r="A546" s="114" t="s">
        <v>32</v>
      </c>
      <c r="B546" s="597" t="s">
        <v>512</v>
      </c>
      <c r="C546" s="598"/>
      <c r="D546" s="598"/>
      <c r="E546" s="599"/>
    </row>
    <row r="547" spans="1:5" s="223" customFormat="1" ht="13.5" customHeight="1" x14ac:dyDescent="0.25">
      <c r="A547" s="577"/>
      <c r="B547" s="116">
        <v>2019</v>
      </c>
      <c r="C547" s="116">
        <v>2020</v>
      </c>
      <c r="D547" s="116">
        <v>2021</v>
      </c>
      <c r="E547" s="116">
        <v>2022</v>
      </c>
    </row>
    <row r="548" spans="1:5" s="223" customFormat="1" ht="13.5" customHeight="1" thickBot="1" x14ac:dyDescent="0.3">
      <c r="A548" s="578"/>
      <c r="B548" s="117" t="s">
        <v>13</v>
      </c>
      <c r="C548" s="117" t="s">
        <v>14</v>
      </c>
      <c r="D548" s="117" t="s">
        <v>14</v>
      </c>
      <c r="E548" s="117" t="s">
        <v>14</v>
      </c>
    </row>
    <row r="549" spans="1:5" s="223" customFormat="1" ht="13.5" customHeight="1" thickBot="1" x14ac:dyDescent="0.3">
      <c r="A549" s="114" t="s">
        <v>34</v>
      </c>
      <c r="B549" s="118">
        <v>1098</v>
      </c>
      <c r="C549" s="118">
        <v>1098</v>
      </c>
      <c r="D549" s="118">
        <v>1098</v>
      </c>
      <c r="E549" s="118">
        <v>1098</v>
      </c>
    </row>
    <row r="550" spans="1:5" s="223" customFormat="1" ht="25.5" customHeight="1" thickBot="1" x14ac:dyDescent="0.3">
      <c r="A550" s="114" t="s">
        <v>35</v>
      </c>
      <c r="B550" s="118">
        <f>B579</f>
        <v>30000</v>
      </c>
      <c r="C550" s="118">
        <f>C579</f>
        <v>30000</v>
      </c>
      <c r="D550" s="118">
        <f>D579</f>
        <v>30000</v>
      </c>
      <c r="E550" s="118">
        <f>E579</f>
        <v>30000</v>
      </c>
    </row>
    <row r="551" spans="1:5" s="223" customFormat="1" ht="23.25" thickBot="1" x14ac:dyDescent="0.3">
      <c r="A551" s="114" t="s">
        <v>36</v>
      </c>
      <c r="B551" s="118">
        <f>B550/B549</f>
        <v>27.3224043715847</v>
      </c>
      <c r="C551" s="118">
        <f>C550/C549</f>
        <v>27.3224043715847</v>
      </c>
      <c r="D551" s="118">
        <f>D550/D549</f>
        <v>27.3224043715847</v>
      </c>
      <c r="E551" s="118">
        <f>E550/E549</f>
        <v>27.3224043715847</v>
      </c>
    </row>
    <row r="552" spans="1:5" s="223" customFormat="1" ht="26.25" customHeight="1" thickBot="1" x14ac:dyDescent="0.3">
      <c r="A552" s="114" t="s">
        <v>37</v>
      </c>
      <c r="B552" s="119" t="s">
        <v>38</v>
      </c>
      <c r="C552" s="120">
        <f t="shared" ref="C552:E554" si="47">C549/B549-1</f>
        <v>0</v>
      </c>
      <c r="D552" s="120">
        <f t="shared" si="47"/>
        <v>0</v>
      </c>
      <c r="E552" s="120">
        <f t="shared" si="47"/>
        <v>0</v>
      </c>
    </row>
    <row r="553" spans="1:5" s="223" customFormat="1" ht="23.25" thickBot="1" x14ac:dyDescent="0.3">
      <c r="A553" s="114" t="s">
        <v>39</v>
      </c>
      <c r="B553" s="119" t="s">
        <v>38</v>
      </c>
      <c r="C553" s="120">
        <f t="shared" si="47"/>
        <v>0</v>
      </c>
      <c r="D553" s="120">
        <f t="shared" si="47"/>
        <v>0</v>
      </c>
      <c r="E553" s="120">
        <f t="shared" si="47"/>
        <v>0</v>
      </c>
    </row>
    <row r="554" spans="1:5" s="223" customFormat="1" ht="23.25" thickBot="1" x14ac:dyDescent="0.3">
      <c r="A554" s="114" t="s">
        <v>40</v>
      </c>
      <c r="B554" s="119" t="s">
        <v>38</v>
      </c>
      <c r="C554" s="120">
        <f t="shared" si="47"/>
        <v>0</v>
      </c>
      <c r="D554" s="120">
        <f t="shared" si="47"/>
        <v>0</v>
      </c>
      <c r="E554" s="120">
        <f t="shared" si="47"/>
        <v>0</v>
      </c>
    </row>
    <row r="555" spans="1:5" s="223" customFormat="1" ht="15.75" customHeight="1" thickBot="1" x14ac:dyDescent="0.3">
      <c r="A555" s="562" t="s">
        <v>225</v>
      </c>
      <c r="B555" s="563"/>
      <c r="C555" s="563"/>
      <c r="D555" s="563"/>
      <c r="E555" s="564"/>
    </row>
    <row r="556" spans="1:5" s="223" customFormat="1" x14ac:dyDescent="0.25">
      <c r="A556" s="577"/>
      <c r="B556" s="116">
        <v>2019</v>
      </c>
      <c r="C556" s="116">
        <v>2020</v>
      </c>
      <c r="D556" s="116">
        <v>2021</v>
      </c>
      <c r="E556" s="116">
        <v>2022</v>
      </c>
    </row>
    <row r="557" spans="1:5" s="223" customFormat="1" ht="24.75" customHeight="1" thickBot="1" x14ac:dyDescent="0.3">
      <c r="A557" s="578"/>
      <c r="B557" s="117" t="s">
        <v>13</v>
      </c>
      <c r="C557" s="117" t="s">
        <v>14</v>
      </c>
      <c r="D557" s="117" t="s">
        <v>14</v>
      </c>
      <c r="E557" s="117" t="s">
        <v>14</v>
      </c>
    </row>
    <row r="558" spans="1:5" s="223" customFormat="1" ht="12.75" customHeight="1" thickBot="1" x14ac:dyDescent="0.3">
      <c r="A558" s="121" t="s">
        <v>42</v>
      </c>
      <c r="B558" s="122">
        <v>0</v>
      </c>
      <c r="C558" s="122">
        <v>0</v>
      </c>
      <c r="D558" s="122">
        <v>0</v>
      </c>
      <c r="E558" s="122">
        <v>0</v>
      </c>
    </row>
    <row r="559" spans="1:5" s="223" customFormat="1" ht="51.75" customHeight="1" thickBot="1" x14ac:dyDescent="0.3">
      <c r="A559" s="260" t="s">
        <v>301</v>
      </c>
      <c r="B559" s="129"/>
      <c r="C559" s="129"/>
      <c r="D559" s="129"/>
      <c r="E559" s="129"/>
    </row>
    <row r="560" spans="1:5" s="223" customFormat="1" ht="53.25" customHeight="1" thickBot="1" x14ac:dyDescent="0.3">
      <c r="A560" s="260" t="s">
        <v>320</v>
      </c>
      <c r="B560" s="129"/>
      <c r="C560" s="151"/>
      <c r="D560" s="151"/>
      <c r="E560" s="151"/>
    </row>
    <row r="561" spans="1:5" s="223" customFormat="1" ht="42" customHeight="1" thickBot="1" x14ac:dyDescent="0.3">
      <c r="A561" s="121" t="s">
        <v>45</v>
      </c>
      <c r="B561" s="122">
        <v>0</v>
      </c>
      <c r="C561" s="122">
        <v>0</v>
      </c>
      <c r="D561" s="122">
        <v>0</v>
      </c>
      <c r="E561" s="122">
        <v>0</v>
      </c>
    </row>
    <row r="562" spans="1:5" s="223" customFormat="1" ht="60" customHeight="1" thickBot="1" x14ac:dyDescent="0.3">
      <c r="A562" s="260" t="s">
        <v>303</v>
      </c>
      <c r="B562" s="129"/>
      <c r="C562" s="129"/>
      <c r="D562" s="122"/>
      <c r="E562" s="122"/>
    </row>
    <row r="563" spans="1:5" s="223" customFormat="1" ht="56.25" customHeight="1" thickBot="1" x14ac:dyDescent="0.3">
      <c r="A563" s="260" t="s">
        <v>321</v>
      </c>
      <c r="B563" s="129"/>
      <c r="C563" s="122"/>
      <c r="D563" s="122"/>
      <c r="E563" s="122"/>
    </row>
    <row r="564" spans="1:5" s="223" customFormat="1" ht="25.5" customHeight="1" thickBot="1" x14ac:dyDescent="0.3">
      <c r="A564" s="121" t="s">
        <v>46</v>
      </c>
      <c r="B564" s="129">
        <v>30000</v>
      </c>
      <c r="C564" s="129">
        <v>30000</v>
      </c>
      <c r="D564" s="129">
        <v>30000</v>
      </c>
      <c r="E564" s="129">
        <v>30000</v>
      </c>
    </row>
    <row r="565" spans="1:5" s="223" customFormat="1" ht="60" customHeight="1" thickBot="1" x14ac:dyDescent="0.3">
      <c r="A565" s="319" t="s">
        <v>396</v>
      </c>
      <c r="B565" s="129"/>
      <c r="C565" s="129"/>
      <c r="D565" s="129"/>
      <c r="E565" s="129"/>
    </row>
    <row r="566" spans="1:5" s="223" customFormat="1" ht="60" customHeight="1" thickBot="1" x14ac:dyDescent="0.3">
      <c r="A566" s="319" t="s">
        <v>397</v>
      </c>
      <c r="B566" s="129"/>
      <c r="C566" s="122"/>
      <c r="D566" s="122"/>
      <c r="E566" s="122"/>
    </row>
    <row r="567" spans="1:5" s="223" customFormat="1" ht="15.75" hidden="1" customHeight="1" thickBot="1" x14ac:dyDescent="0.3">
      <c r="A567" s="121" t="s">
        <v>47</v>
      </c>
      <c r="B567" s="129"/>
      <c r="C567" s="122"/>
      <c r="D567" s="122"/>
      <c r="E567" s="122"/>
    </row>
    <row r="568" spans="1:5" s="223" customFormat="1" ht="45.75" hidden="1" customHeight="1" thickBot="1" x14ac:dyDescent="0.3">
      <c r="A568" s="123" t="s">
        <v>43</v>
      </c>
      <c r="B568" s="129"/>
      <c r="C568" s="122"/>
      <c r="D568" s="122"/>
      <c r="E568" s="122"/>
    </row>
    <row r="569" spans="1:5" s="223" customFormat="1" ht="45.75" hidden="1" customHeight="1" thickBot="1" x14ac:dyDescent="0.3">
      <c r="A569" s="123" t="s">
        <v>44</v>
      </c>
      <c r="B569" s="129"/>
      <c r="C569" s="122"/>
      <c r="D569" s="122"/>
      <c r="E569" s="122"/>
    </row>
    <row r="570" spans="1:5" s="223" customFormat="1" ht="24.75" hidden="1" customHeight="1" thickBot="1" x14ac:dyDescent="0.3">
      <c r="A570" s="121" t="s">
        <v>48</v>
      </c>
      <c r="B570" s="129"/>
      <c r="C570" s="122"/>
      <c r="D570" s="122"/>
      <c r="E570" s="122"/>
    </row>
    <row r="571" spans="1:5" s="223" customFormat="1" ht="24.75" hidden="1" customHeight="1" thickBot="1" x14ac:dyDescent="0.3">
      <c r="A571" s="123" t="s">
        <v>43</v>
      </c>
      <c r="B571" s="129"/>
      <c r="C571" s="122"/>
      <c r="D571" s="122"/>
      <c r="E571" s="122"/>
    </row>
    <row r="572" spans="1:5" s="223" customFormat="1" ht="45.75" hidden="1" customHeight="1" thickBot="1" x14ac:dyDescent="0.3">
      <c r="A572" s="123" t="s">
        <v>44</v>
      </c>
      <c r="B572" s="129"/>
      <c r="C572" s="122"/>
      <c r="D572" s="122"/>
      <c r="E572" s="122"/>
    </row>
    <row r="573" spans="1:5" s="223" customFormat="1" ht="30.75" hidden="1" customHeight="1" thickBot="1" x14ac:dyDescent="0.3">
      <c r="A573" s="121" t="s">
        <v>49</v>
      </c>
      <c r="B573" s="129"/>
      <c r="C573" s="122"/>
      <c r="D573" s="122"/>
      <c r="E573" s="122"/>
    </row>
    <row r="574" spans="1:5" s="223" customFormat="1" ht="26.25" hidden="1" customHeight="1" thickBot="1" x14ac:dyDescent="0.3">
      <c r="A574" s="123" t="s">
        <v>43</v>
      </c>
      <c r="B574" s="129"/>
      <c r="C574" s="122"/>
      <c r="D574" s="122"/>
      <c r="E574" s="122"/>
    </row>
    <row r="575" spans="1:5" s="223" customFormat="1" ht="45.75" hidden="1" customHeight="1" thickBot="1" x14ac:dyDescent="0.3">
      <c r="A575" s="123" t="s">
        <v>44</v>
      </c>
      <c r="B575" s="129"/>
      <c r="C575" s="122"/>
      <c r="D575" s="122"/>
      <c r="E575" s="122"/>
    </row>
    <row r="576" spans="1:5" s="223" customFormat="1" ht="23.25" hidden="1" customHeight="1" thickBot="1" x14ac:dyDescent="0.3">
      <c r="A576" s="121" t="s">
        <v>50</v>
      </c>
      <c r="B576" s="129">
        <v>0</v>
      </c>
      <c r="C576" s="122">
        <v>0</v>
      </c>
      <c r="D576" s="122">
        <f>C576*1.03*0.99</f>
        <v>0</v>
      </c>
      <c r="E576" s="122">
        <f>D576*1.03*0.99</f>
        <v>0</v>
      </c>
    </row>
    <row r="577" spans="1:5" s="223" customFormat="1" ht="33" hidden="1" customHeight="1" thickBot="1" x14ac:dyDescent="0.3">
      <c r="A577" s="123" t="s">
        <v>43</v>
      </c>
      <c r="B577" s="129"/>
      <c r="C577" s="152"/>
      <c r="D577" s="152"/>
      <c r="E577" s="152"/>
    </row>
    <row r="578" spans="1:5" s="223" customFormat="1" ht="57" hidden="1" customHeight="1" thickBot="1" x14ac:dyDescent="0.3">
      <c r="A578" s="320" t="s">
        <v>44</v>
      </c>
      <c r="B578" s="129"/>
      <c r="C578" s="154"/>
      <c r="D578" s="152"/>
      <c r="E578" s="152"/>
    </row>
    <row r="579" spans="1:5" s="223" customFormat="1" ht="33.75" customHeight="1" thickBot="1" x14ac:dyDescent="0.3">
      <c r="A579" s="234" t="s">
        <v>226</v>
      </c>
      <c r="B579" s="33">
        <f>B576+B573+B570+B567+B564+B561+B558</f>
        <v>30000</v>
      </c>
      <c r="C579" s="129">
        <f>C576+C573+C570+C567+C564+C561+C558</f>
        <v>30000</v>
      </c>
      <c r="D579" s="129">
        <f>D576+D573+D570+D567+D564+D561+D558</f>
        <v>30000</v>
      </c>
      <c r="E579" s="129">
        <f>E576+E573+E570+E567+E564+E561+E558</f>
        <v>30000</v>
      </c>
    </row>
    <row r="580" spans="1:5" s="223" customFormat="1" ht="15.75" thickBot="1" x14ac:dyDescent="0.3">
      <c r="A580" s="267" t="s">
        <v>52</v>
      </c>
      <c r="B580" s="268">
        <f>IF(B579-B550=0,0,"Error")</f>
        <v>0</v>
      </c>
      <c r="C580" s="268">
        <f>IF(C579-C550=0,0,"Error")</f>
        <v>0</v>
      </c>
      <c r="D580" s="268">
        <f>IF(D579-D550=0,0,"Error")</f>
        <v>0</v>
      </c>
      <c r="E580" s="268">
        <f>IF(E579-E550=0,0,"Error")</f>
        <v>0</v>
      </c>
    </row>
    <row r="581" spans="1:5" s="223" customFormat="1" ht="15" customHeight="1" x14ac:dyDescent="0.25">
      <c r="A581" s="719" t="s">
        <v>513</v>
      </c>
      <c r="B581" s="812"/>
      <c r="C581" s="813"/>
      <c r="D581" s="813"/>
      <c r="E581" s="814"/>
    </row>
    <row r="582" spans="1:5" s="223" customFormat="1" ht="12.75" customHeight="1" x14ac:dyDescent="0.25">
      <c r="A582" s="720"/>
      <c r="B582" s="815"/>
      <c r="C582" s="816"/>
      <c r="D582" s="816"/>
      <c r="E582" s="817"/>
    </row>
    <row r="583" spans="1:5" s="223" customFormat="1" ht="17.25" customHeight="1" thickBot="1" x14ac:dyDescent="0.3">
      <c r="A583" s="721"/>
      <c r="B583" s="818"/>
      <c r="C583" s="819"/>
      <c r="D583" s="819"/>
      <c r="E583" s="820"/>
    </row>
    <row r="584" spans="1:5" s="223" customFormat="1" ht="17.25" customHeight="1" thickBot="1" x14ac:dyDescent="0.3">
      <c r="A584" s="113" t="s">
        <v>227</v>
      </c>
      <c r="B584" s="582" t="s">
        <v>510</v>
      </c>
      <c r="C584" s="598"/>
      <c r="D584" s="598"/>
      <c r="E584" s="599"/>
    </row>
    <row r="585" spans="1:5" s="223" customFormat="1" ht="17.25" customHeight="1" thickBot="1" x14ac:dyDescent="0.3">
      <c r="A585" s="114" t="s">
        <v>30</v>
      </c>
      <c r="B585" s="594" t="s">
        <v>514</v>
      </c>
      <c r="C585" s="595"/>
      <c r="D585" s="595"/>
      <c r="E585" s="596"/>
    </row>
    <row r="586" spans="1:5" s="223" customFormat="1" ht="17.25" customHeight="1" thickBot="1" x14ac:dyDescent="0.3">
      <c r="A586" s="114" t="s">
        <v>32</v>
      </c>
      <c r="B586" s="597" t="s">
        <v>512</v>
      </c>
      <c r="C586" s="598"/>
      <c r="D586" s="598"/>
      <c r="E586" s="599"/>
    </row>
    <row r="587" spans="1:5" s="223" customFormat="1" ht="17.25" customHeight="1" x14ac:dyDescent="0.25">
      <c r="A587" s="577"/>
      <c r="B587" s="116">
        <v>2019</v>
      </c>
      <c r="C587" s="116">
        <v>2020</v>
      </c>
      <c r="D587" s="116">
        <v>2021</v>
      </c>
      <c r="E587" s="116">
        <v>2022</v>
      </c>
    </row>
    <row r="588" spans="1:5" s="223" customFormat="1" ht="17.25" customHeight="1" thickBot="1" x14ac:dyDescent="0.3">
      <c r="A588" s="578"/>
      <c r="B588" s="117" t="s">
        <v>13</v>
      </c>
      <c r="C588" s="117" t="s">
        <v>14</v>
      </c>
      <c r="D588" s="117" t="s">
        <v>14</v>
      </c>
      <c r="E588" s="117" t="s">
        <v>14</v>
      </c>
    </row>
    <row r="589" spans="1:5" s="223" customFormat="1" ht="17.25" customHeight="1" thickBot="1" x14ac:dyDescent="0.3">
      <c r="A589" s="114" t="s">
        <v>34</v>
      </c>
      <c r="B589" s="118">
        <v>4</v>
      </c>
      <c r="C589" s="118">
        <v>4</v>
      </c>
      <c r="D589" s="118">
        <v>4</v>
      </c>
      <c r="E589" s="118">
        <v>4</v>
      </c>
    </row>
    <row r="590" spans="1:5" s="223" customFormat="1" ht="27" customHeight="1" thickBot="1" x14ac:dyDescent="0.3">
      <c r="A590" s="114" t="s">
        <v>35</v>
      </c>
      <c r="B590" s="118">
        <f>B619</f>
        <v>2000</v>
      </c>
      <c r="C590" s="118">
        <f>C619</f>
        <v>2000</v>
      </c>
      <c r="D590" s="118">
        <f>D619</f>
        <v>2000</v>
      </c>
      <c r="E590" s="118">
        <f>E619</f>
        <v>2000</v>
      </c>
    </row>
    <row r="591" spans="1:5" s="223" customFormat="1" ht="27" customHeight="1" thickBot="1" x14ac:dyDescent="0.3">
      <c r="A591" s="114" t="s">
        <v>36</v>
      </c>
      <c r="B591" s="118">
        <f>B590/B589</f>
        <v>500</v>
      </c>
      <c r="C591" s="118">
        <f>C590/C589</f>
        <v>500</v>
      </c>
      <c r="D591" s="118">
        <f>D590/D589</f>
        <v>500</v>
      </c>
      <c r="E591" s="118">
        <f>E590/E589</f>
        <v>500</v>
      </c>
    </row>
    <row r="592" spans="1:5" s="223" customFormat="1" ht="28.5" customHeight="1" thickBot="1" x14ac:dyDescent="0.3">
      <c r="A592" s="114" t="s">
        <v>37</v>
      </c>
      <c r="B592" s="119" t="s">
        <v>38</v>
      </c>
      <c r="C592" s="120">
        <f t="shared" ref="C592:E594" si="48">C589/B589-1</f>
        <v>0</v>
      </c>
      <c r="D592" s="120">
        <f t="shared" si="48"/>
        <v>0</v>
      </c>
      <c r="E592" s="120">
        <f t="shared" si="48"/>
        <v>0</v>
      </c>
    </row>
    <row r="593" spans="1:5" s="223" customFormat="1" ht="23.25" customHeight="1" thickBot="1" x14ac:dyDescent="0.3">
      <c r="A593" s="114" t="s">
        <v>39</v>
      </c>
      <c r="B593" s="119" t="s">
        <v>38</v>
      </c>
      <c r="C593" s="120">
        <f t="shared" si="48"/>
        <v>0</v>
      </c>
      <c r="D593" s="120">
        <f t="shared" si="48"/>
        <v>0</v>
      </c>
      <c r="E593" s="120">
        <f t="shared" si="48"/>
        <v>0</v>
      </c>
    </row>
    <row r="594" spans="1:5" s="223" customFormat="1" ht="24" customHeight="1" thickBot="1" x14ac:dyDescent="0.3">
      <c r="A594" s="114" t="s">
        <v>40</v>
      </c>
      <c r="B594" s="119" t="s">
        <v>38</v>
      </c>
      <c r="C594" s="120">
        <f t="shared" si="48"/>
        <v>0</v>
      </c>
      <c r="D594" s="120">
        <f t="shared" si="48"/>
        <v>0</v>
      </c>
      <c r="E594" s="120">
        <f t="shared" si="48"/>
        <v>0</v>
      </c>
    </row>
    <row r="595" spans="1:5" s="223" customFormat="1" ht="17.25" customHeight="1" thickBot="1" x14ac:dyDescent="0.3">
      <c r="A595" s="562" t="s">
        <v>515</v>
      </c>
      <c r="B595" s="563"/>
      <c r="C595" s="563"/>
      <c r="D595" s="563"/>
      <c r="E595" s="564"/>
    </row>
    <row r="596" spans="1:5" s="223" customFormat="1" ht="17.25" customHeight="1" x14ac:dyDescent="0.25">
      <c r="A596" s="577"/>
      <c r="B596" s="116">
        <v>2019</v>
      </c>
      <c r="C596" s="116">
        <v>2020</v>
      </c>
      <c r="D596" s="116">
        <v>2021</v>
      </c>
      <c r="E596" s="116">
        <v>2022</v>
      </c>
    </row>
    <row r="597" spans="1:5" s="223" customFormat="1" ht="17.25" customHeight="1" thickBot="1" x14ac:dyDescent="0.3">
      <c r="A597" s="578"/>
      <c r="B597" s="117" t="s">
        <v>13</v>
      </c>
      <c r="C597" s="117" t="s">
        <v>14</v>
      </c>
      <c r="D597" s="117" t="s">
        <v>14</v>
      </c>
      <c r="E597" s="117" t="s">
        <v>14</v>
      </c>
    </row>
    <row r="598" spans="1:5" s="223" customFormat="1" ht="17.25" customHeight="1" thickBot="1" x14ac:dyDescent="0.3">
      <c r="A598" s="121" t="s">
        <v>42</v>
      </c>
      <c r="B598" s="122">
        <v>0</v>
      </c>
      <c r="C598" s="122">
        <v>0</v>
      </c>
      <c r="D598" s="122">
        <v>0</v>
      </c>
      <c r="E598" s="122">
        <v>0</v>
      </c>
    </row>
    <row r="599" spans="1:5" s="223" customFormat="1" ht="46.5" customHeight="1" thickBot="1" x14ac:dyDescent="0.3">
      <c r="A599" s="260" t="s">
        <v>301</v>
      </c>
      <c r="B599" s="129"/>
      <c r="C599" s="129"/>
      <c r="D599" s="129"/>
      <c r="E599" s="129"/>
    </row>
    <row r="600" spans="1:5" s="223" customFormat="1" ht="46.5" customHeight="1" thickBot="1" x14ac:dyDescent="0.3">
      <c r="A600" s="260" t="s">
        <v>320</v>
      </c>
      <c r="B600" s="129"/>
      <c r="C600" s="151"/>
      <c r="D600" s="151"/>
      <c r="E600" s="151"/>
    </row>
    <row r="601" spans="1:5" s="223" customFormat="1" ht="48" customHeight="1" thickBot="1" x14ac:dyDescent="0.3">
      <c r="A601" s="121" t="s">
        <v>45</v>
      </c>
      <c r="B601" s="122">
        <v>0</v>
      </c>
      <c r="C601" s="122">
        <v>0</v>
      </c>
      <c r="D601" s="122">
        <v>0</v>
      </c>
      <c r="E601" s="122">
        <v>0</v>
      </c>
    </row>
    <row r="602" spans="1:5" s="223" customFormat="1" ht="58.5" customHeight="1" thickBot="1" x14ac:dyDescent="0.3">
      <c r="A602" s="260" t="s">
        <v>303</v>
      </c>
      <c r="B602" s="129"/>
      <c r="C602" s="129"/>
      <c r="D602" s="122"/>
      <c r="E602" s="122"/>
    </row>
    <row r="603" spans="1:5" s="223" customFormat="1" ht="58.5" customHeight="1" thickBot="1" x14ac:dyDescent="0.3">
      <c r="A603" s="260" t="s">
        <v>321</v>
      </c>
      <c r="B603" s="129"/>
      <c r="C603" s="122"/>
      <c r="D603" s="122"/>
      <c r="E603" s="122"/>
    </row>
    <row r="604" spans="1:5" s="223" customFormat="1" ht="27.75" customHeight="1" thickBot="1" x14ac:dyDescent="0.3">
      <c r="A604" s="121" t="s">
        <v>46</v>
      </c>
      <c r="B604" s="129">
        <v>2000</v>
      </c>
      <c r="C604" s="129">
        <v>2000</v>
      </c>
      <c r="D604" s="129">
        <v>2000</v>
      </c>
      <c r="E604" s="129">
        <v>2000</v>
      </c>
    </row>
    <row r="605" spans="1:5" s="223" customFormat="1" ht="69.75" customHeight="1" thickBot="1" x14ac:dyDescent="0.3">
      <c r="A605" s="123" t="s">
        <v>396</v>
      </c>
      <c r="B605" s="129"/>
      <c r="C605" s="129"/>
      <c r="D605" s="129"/>
      <c r="E605" s="129"/>
    </row>
    <row r="606" spans="1:5" s="223" customFormat="1" ht="69.75" customHeight="1" thickBot="1" x14ac:dyDescent="0.3">
      <c r="A606" s="123" t="s">
        <v>397</v>
      </c>
      <c r="B606" s="129"/>
      <c r="C606" s="122"/>
      <c r="D606" s="122"/>
      <c r="E606" s="122"/>
    </row>
    <row r="607" spans="1:5" s="223" customFormat="1" ht="17.25" customHeight="1" thickBot="1" x14ac:dyDescent="0.3">
      <c r="A607" s="121" t="s">
        <v>47</v>
      </c>
      <c r="B607" s="129">
        <v>0</v>
      </c>
      <c r="C607" s="122">
        <v>0</v>
      </c>
      <c r="D607" s="122">
        <v>0</v>
      </c>
      <c r="E607" s="122">
        <v>0</v>
      </c>
    </row>
    <row r="608" spans="1:5" s="223" customFormat="1" ht="50.25" customHeight="1" thickBot="1" x14ac:dyDescent="0.3">
      <c r="A608" s="260" t="s">
        <v>307</v>
      </c>
      <c r="B608" s="129"/>
      <c r="C608" s="122"/>
      <c r="D608" s="122"/>
      <c r="E608" s="122"/>
    </row>
    <row r="609" spans="1:5" s="223" customFormat="1" ht="50.25" customHeight="1" thickBot="1" x14ac:dyDescent="0.3">
      <c r="A609" s="260" t="s">
        <v>323</v>
      </c>
      <c r="B609" s="129"/>
      <c r="C609" s="122"/>
      <c r="D609" s="122"/>
      <c r="E609" s="122"/>
    </row>
    <row r="610" spans="1:5" s="223" customFormat="1" ht="21.75" customHeight="1" thickBot="1" x14ac:dyDescent="0.3">
      <c r="A610" s="121" t="s">
        <v>48</v>
      </c>
      <c r="B610" s="129">
        <v>0</v>
      </c>
      <c r="C610" s="122">
        <v>0</v>
      </c>
      <c r="D610" s="122">
        <v>0</v>
      </c>
      <c r="E610" s="122">
        <v>0</v>
      </c>
    </row>
    <row r="611" spans="1:5" s="223" customFormat="1" ht="57.75" customHeight="1" thickBot="1" x14ac:dyDescent="0.3">
      <c r="A611" s="260" t="s">
        <v>309</v>
      </c>
      <c r="B611" s="129"/>
      <c r="C611" s="122"/>
      <c r="D611" s="122"/>
      <c r="E611" s="122"/>
    </row>
    <row r="612" spans="1:5" s="223" customFormat="1" ht="57.75" customHeight="1" thickBot="1" x14ac:dyDescent="0.3">
      <c r="A612" s="260" t="s">
        <v>324</v>
      </c>
      <c r="B612" s="129"/>
      <c r="C612" s="122"/>
      <c r="D612" s="122"/>
      <c r="E612" s="122"/>
    </row>
    <row r="613" spans="1:5" s="223" customFormat="1" ht="57.75" customHeight="1" thickBot="1" x14ac:dyDescent="0.3">
      <c r="A613" s="260" t="s">
        <v>309</v>
      </c>
      <c r="B613" s="129"/>
      <c r="C613" s="122"/>
      <c r="D613" s="122"/>
      <c r="E613" s="122"/>
    </row>
    <row r="614" spans="1:5" s="223" customFormat="1" ht="57" customHeight="1" thickBot="1" x14ac:dyDescent="0.3">
      <c r="A614" s="260" t="s">
        <v>311</v>
      </c>
      <c r="B614" s="129"/>
      <c r="C614" s="122"/>
      <c r="D614" s="122"/>
      <c r="E614" s="122"/>
    </row>
    <row r="615" spans="1:5" s="223" customFormat="1" ht="57" customHeight="1" thickBot="1" x14ac:dyDescent="0.3">
      <c r="A615" s="260" t="s">
        <v>325</v>
      </c>
      <c r="B615" s="129"/>
      <c r="C615" s="122"/>
      <c r="D615" s="122"/>
      <c r="E615" s="122"/>
    </row>
    <row r="616" spans="1:5" s="223" customFormat="1" ht="23.25" customHeight="1" thickBot="1" x14ac:dyDescent="0.3">
      <c r="A616" s="121" t="s">
        <v>50</v>
      </c>
      <c r="B616" s="129">
        <v>0</v>
      </c>
      <c r="C616" s="122">
        <v>0</v>
      </c>
      <c r="D616" s="122">
        <f>C616*1.03*0.99</f>
        <v>0</v>
      </c>
      <c r="E616" s="122">
        <f>D616*1.03*0.99</f>
        <v>0</v>
      </c>
    </row>
    <row r="617" spans="1:5" s="223" customFormat="1" ht="60" customHeight="1" thickBot="1" x14ac:dyDescent="0.3">
      <c r="A617" s="260" t="s">
        <v>516</v>
      </c>
      <c r="B617" s="129"/>
      <c r="C617" s="152"/>
      <c r="D617" s="152"/>
      <c r="E617" s="152"/>
    </row>
    <row r="618" spans="1:5" s="223" customFormat="1" ht="60.75" customHeight="1" thickBot="1" x14ac:dyDescent="0.3">
      <c r="A618" s="260" t="s">
        <v>517</v>
      </c>
      <c r="B618" s="129"/>
      <c r="C618" s="154"/>
      <c r="D618" s="152"/>
      <c r="E618" s="152"/>
    </row>
    <row r="619" spans="1:5" s="223" customFormat="1" ht="30" customHeight="1" thickBot="1" x14ac:dyDescent="0.3">
      <c r="A619" s="234" t="s">
        <v>231</v>
      </c>
      <c r="B619" s="33">
        <f>B616+B613+B610+B607+B604+B601+B598</f>
        <v>2000</v>
      </c>
      <c r="C619" s="129">
        <f>C616+C613+C610+C607+C604+C601+C598</f>
        <v>2000</v>
      </c>
      <c r="D619" s="129">
        <f>D616+D613+D610+D607+D604+D601+D598</f>
        <v>2000</v>
      </c>
      <c r="E619" s="129">
        <f>E616+E613+E610+E607+E604+E601+E598</f>
        <v>2000</v>
      </c>
    </row>
    <row r="620" spans="1:5" s="223" customFormat="1" ht="17.25" customHeight="1" thickBot="1" x14ac:dyDescent="0.3">
      <c r="A620" s="132" t="s">
        <v>52</v>
      </c>
      <c r="B620" s="133">
        <f>IF(B619-B590=0,0,"Error")</f>
        <v>0</v>
      </c>
      <c r="C620" s="133">
        <f>IF(C619-C590=0,0,"Error")</f>
        <v>0</v>
      </c>
      <c r="D620" s="133">
        <f>IF(D619-D590=0,0,"Error")</f>
        <v>0</v>
      </c>
      <c r="E620" s="133">
        <f>IF(E619-E590=0,0,"Error")</f>
        <v>0</v>
      </c>
    </row>
    <row r="621" spans="1:5" s="223" customFormat="1" ht="17.25" customHeight="1" thickBot="1" x14ac:dyDescent="0.3">
      <c r="A621" s="113" t="s">
        <v>233</v>
      </c>
      <c r="B621" s="582" t="s">
        <v>510</v>
      </c>
      <c r="C621" s="598"/>
      <c r="D621" s="598"/>
      <c r="E621" s="599"/>
    </row>
    <row r="622" spans="1:5" s="223" customFormat="1" ht="17.25" customHeight="1" thickBot="1" x14ac:dyDescent="0.3">
      <c r="A622" s="114" t="s">
        <v>30</v>
      </c>
      <c r="B622" s="594" t="s">
        <v>518</v>
      </c>
      <c r="C622" s="595"/>
      <c r="D622" s="595"/>
      <c r="E622" s="596"/>
    </row>
    <row r="623" spans="1:5" s="223" customFormat="1" ht="17.25" customHeight="1" thickBot="1" x14ac:dyDescent="0.3">
      <c r="A623" s="114" t="s">
        <v>32</v>
      </c>
      <c r="B623" s="597" t="s">
        <v>512</v>
      </c>
      <c r="C623" s="598"/>
      <c r="D623" s="598"/>
      <c r="E623" s="599"/>
    </row>
    <row r="624" spans="1:5" s="223" customFormat="1" ht="17.25" customHeight="1" x14ac:dyDescent="0.25">
      <c r="A624" s="712"/>
      <c r="B624" s="238">
        <v>2019</v>
      </c>
      <c r="C624" s="238">
        <v>2020</v>
      </c>
      <c r="D624" s="238">
        <v>2021</v>
      </c>
      <c r="E624" s="238">
        <v>202</v>
      </c>
    </row>
    <row r="625" spans="1:5" s="223" customFormat="1" ht="17.25" customHeight="1" thickBot="1" x14ac:dyDescent="0.3">
      <c r="A625" s="713"/>
      <c r="B625" s="239" t="s">
        <v>13</v>
      </c>
      <c r="C625" s="239" t="s">
        <v>14</v>
      </c>
      <c r="D625" s="239" t="s">
        <v>14</v>
      </c>
      <c r="E625" s="239" t="s">
        <v>14</v>
      </c>
    </row>
    <row r="626" spans="1:5" s="223" customFormat="1" ht="17.25" customHeight="1" thickBot="1" x14ac:dyDescent="0.3">
      <c r="A626" s="321" t="s">
        <v>422</v>
      </c>
      <c r="B626" s="241">
        <v>12</v>
      </c>
      <c r="C626" s="241">
        <v>12</v>
      </c>
      <c r="D626" s="241">
        <v>12</v>
      </c>
      <c r="E626" s="241">
        <v>12</v>
      </c>
    </row>
    <row r="627" spans="1:5" s="223" customFormat="1" ht="24" customHeight="1" thickBot="1" x14ac:dyDescent="0.3">
      <c r="A627" s="211" t="s">
        <v>35</v>
      </c>
      <c r="B627" s="240">
        <f>B656</f>
        <v>2000</v>
      </c>
      <c r="C627" s="240">
        <f t="shared" ref="C627:E627" si="49">C656</f>
        <v>2000</v>
      </c>
      <c r="D627" s="240">
        <f t="shared" si="49"/>
        <v>2000</v>
      </c>
      <c r="E627" s="240">
        <f t="shared" si="49"/>
        <v>2000</v>
      </c>
    </row>
    <row r="628" spans="1:5" s="223" customFormat="1" ht="24" customHeight="1" thickBot="1" x14ac:dyDescent="0.3">
      <c r="A628" s="211" t="s">
        <v>36</v>
      </c>
      <c r="B628" s="240">
        <f>B627/B626</f>
        <v>166.66666666666666</v>
      </c>
      <c r="C628" s="240">
        <f>C627/C626</f>
        <v>166.66666666666666</v>
      </c>
      <c r="D628" s="240">
        <f>D627/D626</f>
        <v>166.66666666666666</v>
      </c>
      <c r="E628" s="240">
        <f>E627/E626</f>
        <v>166.66666666666666</v>
      </c>
    </row>
    <row r="629" spans="1:5" s="223" customFormat="1" ht="24" customHeight="1" thickBot="1" x14ac:dyDescent="0.3">
      <c r="A629" s="211" t="s">
        <v>37</v>
      </c>
      <c r="B629" s="242" t="s">
        <v>38</v>
      </c>
      <c r="C629" s="257">
        <f>C626/B626-1</f>
        <v>0</v>
      </c>
      <c r="D629" s="257">
        <f>D626/C626-1</f>
        <v>0</v>
      </c>
      <c r="E629" s="257">
        <f>E626/D626-1</f>
        <v>0</v>
      </c>
    </row>
    <row r="630" spans="1:5" s="223" customFormat="1" ht="24" customHeight="1" thickBot="1" x14ac:dyDescent="0.3">
      <c r="A630" s="211" t="s">
        <v>39</v>
      </c>
      <c r="B630" s="242" t="s">
        <v>38</v>
      </c>
      <c r="C630" s="257">
        <f>C627/B627-1</f>
        <v>0</v>
      </c>
      <c r="D630" s="257">
        <f>D627/C627-1</f>
        <v>0</v>
      </c>
      <c r="E630" s="257">
        <f t="shared" ref="E630:E631" si="50">E627/D627-1</f>
        <v>0</v>
      </c>
    </row>
    <row r="631" spans="1:5" s="223" customFormat="1" ht="24" customHeight="1" thickBot="1" x14ac:dyDescent="0.3">
      <c r="A631" s="211" t="s">
        <v>40</v>
      </c>
      <c r="B631" s="242" t="s">
        <v>38</v>
      </c>
      <c r="C631" s="257">
        <f>C628/B628-1</f>
        <v>0</v>
      </c>
      <c r="D631" s="257">
        <f>D628/C628-1</f>
        <v>0</v>
      </c>
      <c r="E631" s="257">
        <f t="shared" si="50"/>
        <v>0</v>
      </c>
    </row>
    <row r="632" spans="1:5" s="223" customFormat="1" ht="17.25" customHeight="1" thickBot="1" x14ac:dyDescent="0.3">
      <c r="A632" s="742" t="s">
        <v>412</v>
      </c>
      <c r="B632" s="743"/>
      <c r="C632" s="743"/>
      <c r="D632" s="743"/>
      <c r="E632" s="744"/>
    </row>
    <row r="633" spans="1:5" s="223" customFormat="1" ht="17.25" customHeight="1" x14ac:dyDescent="0.25">
      <c r="A633" s="712"/>
      <c r="B633" s="238">
        <v>2019</v>
      </c>
      <c r="C633" s="238">
        <v>2020</v>
      </c>
      <c r="D633" s="238">
        <v>2021</v>
      </c>
      <c r="E633" s="238">
        <v>202</v>
      </c>
    </row>
    <row r="634" spans="1:5" s="223" customFormat="1" ht="17.25" customHeight="1" thickBot="1" x14ac:dyDescent="0.3">
      <c r="A634" s="713"/>
      <c r="B634" s="239" t="s">
        <v>13</v>
      </c>
      <c r="C634" s="239" t="s">
        <v>14</v>
      </c>
      <c r="D634" s="239" t="s">
        <v>14</v>
      </c>
      <c r="E634" s="239" t="s">
        <v>14</v>
      </c>
    </row>
    <row r="635" spans="1:5" s="223" customFormat="1" ht="17.25" customHeight="1" thickBot="1" x14ac:dyDescent="0.3">
      <c r="A635" s="258" t="s">
        <v>42</v>
      </c>
      <c r="B635" s="224">
        <v>0</v>
      </c>
      <c r="C635" s="224">
        <v>0</v>
      </c>
      <c r="D635" s="224">
        <v>0</v>
      </c>
      <c r="E635" s="224">
        <v>0</v>
      </c>
    </row>
    <row r="636" spans="1:5" s="223" customFormat="1" ht="48.75" customHeight="1" thickBot="1" x14ac:dyDescent="0.3">
      <c r="A636" s="260" t="s">
        <v>301</v>
      </c>
      <c r="B636" s="227"/>
      <c r="C636" s="322"/>
      <c r="D636" s="323"/>
      <c r="E636" s="323"/>
    </row>
    <row r="637" spans="1:5" s="223" customFormat="1" ht="48.75" customHeight="1" thickBot="1" x14ac:dyDescent="0.3">
      <c r="A637" s="260" t="s">
        <v>320</v>
      </c>
      <c r="B637" s="227"/>
      <c r="C637" s="228"/>
      <c r="D637" s="228"/>
      <c r="E637" s="228"/>
    </row>
    <row r="638" spans="1:5" s="223" customFormat="1" ht="32.25" customHeight="1" thickBot="1" x14ac:dyDescent="0.3">
      <c r="A638" s="258" t="s">
        <v>45</v>
      </c>
      <c r="B638" s="224">
        <f>B635*16.7%</f>
        <v>0</v>
      </c>
      <c r="C638" s="224">
        <f t="shared" ref="C638:E638" si="51">C635*16.7%</f>
        <v>0</v>
      </c>
      <c r="D638" s="224">
        <f t="shared" si="51"/>
        <v>0</v>
      </c>
      <c r="E638" s="224">
        <f t="shared" si="51"/>
        <v>0</v>
      </c>
    </row>
    <row r="639" spans="1:5" s="223" customFormat="1" ht="60" customHeight="1" thickBot="1" x14ac:dyDescent="0.3">
      <c r="A639" s="260" t="s">
        <v>303</v>
      </c>
      <c r="B639" s="227"/>
      <c r="C639" s="224"/>
      <c r="D639" s="224"/>
      <c r="E639" s="224"/>
    </row>
    <row r="640" spans="1:5" s="223" customFormat="1" ht="60" customHeight="1" thickBot="1" x14ac:dyDescent="0.3">
      <c r="A640" s="260" t="s">
        <v>321</v>
      </c>
      <c r="B640" s="227"/>
      <c r="C640" s="224"/>
      <c r="D640" s="224"/>
      <c r="E640" s="224"/>
    </row>
    <row r="641" spans="1:5" s="223" customFormat="1" ht="22.5" customHeight="1" thickBot="1" x14ac:dyDescent="0.3">
      <c r="A641" s="258" t="s">
        <v>46</v>
      </c>
      <c r="B641" s="227">
        <v>2000</v>
      </c>
      <c r="C641" s="227">
        <v>2000</v>
      </c>
      <c r="D641" s="227">
        <v>2000</v>
      </c>
      <c r="E641" s="227">
        <v>2000</v>
      </c>
    </row>
    <row r="642" spans="1:5" s="223" customFormat="1" ht="57" customHeight="1" thickBot="1" x14ac:dyDescent="0.3">
      <c r="A642" s="123" t="s">
        <v>396</v>
      </c>
      <c r="B642" s="227"/>
      <c r="C642" s="324"/>
      <c r="D642" s="224"/>
      <c r="E642" s="224"/>
    </row>
    <row r="643" spans="1:5" s="223" customFormat="1" ht="61.5" customHeight="1" thickBot="1" x14ac:dyDescent="0.3">
      <c r="A643" s="123" t="s">
        <v>397</v>
      </c>
      <c r="B643" s="227"/>
      <c r="C643" s="224"/>
      <c r="D643" s="224"/>
      <c r="E643" s="224"/>
    </row>
    <row r="644" spans="1:5" s="223" customFormat="1" ht="17.25" hidden="1" customHeight="1" thickBot="1" x14ac:dyDescent="0.3">
      <c r="A644" s="258" t="s">
        <v>47</v>
      </c>
      <c r="B644" s="227">
        <v>0</v>
      </c>
      <c r="C644" s="224"/>
      <c r="D644" s="224"/>
      <c r="E644" s="224"/>
    </row>
    <row r="645" spans="1:5" s="223" customFormat="1" ht="17.25" hidden="1" customHeight="1" thickBot="1" x14ac:dyDescent="0.3">
      <c r="A645" s="260" t="s">
        <v>307</v>
      </c>
      <c r="B645" s="227"/>
      <c r="C645" s="224"/>
      <c r="D645" s="224"/>
      <c r="E645" s="224"/>
    </row>
    <row r="646" spans="1:5" s="223" customFormat="1" ht="17.25" hidden="1" customHeight="1" thickBot="1" x14ac:dyDescent="0.3">
      <c r="A646" s="260" t="s">
        <v>398</v>
      </c>
      <c r="B646" s="227"/>
      <c r="C646" s="224"/>
      <c r="D646" s="224"/>
      <c r="E646" s="224"/>
    </row>
    <row r="647" spans="1:5" s="223" customFormat="1" ht="21.75" customHeight="1" thickBot="1" x14ac:dyDescent="0.3">
      <c r="A647" s="258" t="s">
        <v>48</v>
      </c>
      <c r="B647" s="227">
        <v>0</v>
      </c>
      <c r="C647" s="227">
        <v>0</v>
      </c>
      <c r="D647" s="227">
        <v>0</v>
      </c>
      <c r="E647" s="227">
        <v>0</v>
      </c>
    </row>
    <row r="648" spans="1:5" s="223" customFormat="1" ht="59.25" customHeight="1" thickBot="1" x14ac:dyDescent="0.3">
      <c r="A648" s="260" t="s">
        <v>309</v>
      </c>
      <c r="B648" s="227"/>
      <c r="C648" s="224"/>
      <c r="D648" s="224"/>
      <c r="E648" s="224"/>
    </row>
    <row r="649" spans="1:5" s="223" customFormat="1" ht="59.25" customHeight="1" thickBot="1" x14ac:dyDescent="0.3">
      <c r="A649" s="260" t="s">
        <v>324</v>
      </c>
      <c r="B649" s="227"/>
      <c r="C649" s="224"/>
      <c r="D649" s="224"/>
      <c r="E649" s="224"/>
    </row>
    <row r="650" spans="1:5" s="223" customFormat="1" ht="24" customHeight="1" thickBot="1" x14ac:dyDescent="0.3">
      <c r="A650" s="258" t="s">
        <v>49</v>
      </c>
      <c r="B650" s="227">
        <v>0</v>
      </c>
      <c r="C650" s="224">
        <v>0</v>
      </c>
      <c r="D650" s="224">
        <v>0</v>
      </c>
      <c r="E650" s="224">
        <v>0</v>
      </c>
    </row>
    <row r="651" spans="1:5" s="223" customFormat="1" ht="55.5" customHeight="1" thickBot="1" x14ac:dyDescent="0.3">
      <c r="A651" s="260" t="s">
        <v>311</v>
      </c>
      <c r="B651" s="227"/>
      <c r="C651" s="224"/>
      <c r="D651" s="224"/>
      <c r="E651" s="224"/>
    </row>
    <row r="652" spans="1:5" s="223" customFormat="1" ht="55.5" customHeight="1" thickBot="1" x14ac:dyDescent="0.3">
      <c r="A652" s="260" t="s">
        <v>325</v>
      </c>
      <c r="B652" s="227"/>
      <c r="C652" s="224"/>
      <c r="D652" s="224"/>
      <c r="E652" s="224"/>
    </row>
    <row r="653" spans="1:5" s="223" customFormat="1" ht="37.5" customHeight="1" thickBot="1" x14ac:dyDescent="0.3">
      <c r="A653" s="258" t="s">
        <v>50</v>
      </c>
      <c r="B653" s="227">
        <v>0</v>
      </c>
      <c r="C653" s="227">
        <v>0</v>
      </c>
      <c r="D653" s="227">
        <v>0</v>
      </c>
      <c r="E653" s="227">
        <v>0</v>
      </c>
    </row>
    <row r="654" spans="1:5" s="223" customFormat="1" ht="61.5" customHeight="1" thickBot="1" x14ac:dyDescent="0.3">
      <c r="A654" s="319" t="s">
        <v>313</v>
      </c>
      <c r="B654" s="227"/>
      <c r="C654" s="224"/>
      <c r="D654" s="224"/>
      <c r="E654" s="224"/>
    </row>
    <row r="655" spans="1:5" s="223" customFormat="1" ht="61.5" customHeight="1" thickBot="1" x14ac:dyDescent="0.3">
      <c r="A655" s="319" t="s">
        <v>401</v>
      </c>
      <c r="B655" s="227"/>
      <c r="C655" s="224"/>
      <c r="D655" s="224"/>
      <c r="E655" s="224"/>
    </row>
    <row r="656" spans="1:5" s="223" customFormat="1" ht="27" customHeight="1" thickBot="1" x14ac:dyDescent="0.3">
      <c r="A656" s="325" t="s">
        <v>238</v>
      </c>
      <c r="B656" s="227">
        <f>B635+B638+B641+B647+B650+B653</f>
        <v>2000</v>
      </c>
      <c r="C656" s="227">
        <f t="shared" ref="C656:E656" si="52">C635+C638+C641+C647+C650+C653</f>
        <v>2000</v>
      </c>
      <c r="D656" s="227">
        <f t="shared" si="52"/>
        <v>2000</v>
      </c>
      <c r="E656" s="227">
        <f t="shared" si="52"/>
        <v>2000</v>
      </c>
    </row>
    <row r="657" spans="1:9" s="223" customFormat="1" ht="8.25" customHeight="1" x14ac:dyDescent="0.25">
      <c r="A657" s="745" t="s">
        <v>406</v>
      </c>
      <c r="B657" s="748"/>
      <c r="C657" s="749"/>
      <c r="D657" s="749"/>
      <c r="E657" s="750"/>
    </row>
    <row r="658" spans="1:9" s="223" customFormat="1" ht="14.25" customHeight="1" x14ac:dyDescent="0.25">
      <c r="A658" s="746"/>
      <c r="B658" s="751"/>
      <c r="C658" s="752"/>
      <c r="D658" s="752"/>
      <c r="E658" s="753"/>
    </row>
    <row r="659" spans="1:9" s="223" customFormat="1" ht="12" customHeight="1" thickBot="1" x14ac:dyDescent="0.3">
      <c r="A659" s="747"/>
      <c r="B659" s="754"/>
      <c r="C659" s="755"/>
      <c r="D659" s="755"/>
      <c r="E659" s="756"/>
    </row>
    <row r="660" spans="1:9" s="223" customFormat="1" ht="17.25" customHeight="1" thickBot="1" x14ac:dyDescent="0.3">
      <c r="A660" s="263" t="s">
        <v>52</v>
      </c>
      <c r="B660" s="264">
        <f>IF(B656-B627=0,0,"Error")</f>
        <v>0</v>
      </c>
      <c r="C660" s="264">
        <f>IF(C656-C627=0,0,"Error")</f>
        <v>0</v>
      </c>
      <c r="D660" s="264">
        <f>IF(D656-D627=0,0,"Error")</f>
        <v>0</v>
      </c>
      <c r="E660" s="264">
        <f>IF(E656-E627=0,0,"Error")</f>
        <v>0</v>
      </c>
    </row>
    <row r="661" spans="1:9" s="223" customFormat="1" ht="17.25" customHeight="1" thickBot="1" x14ac:dyDescent="0.3">
      <c r="A661" s="326"/>
      <c r="B661" s="327"/>
      <c r="C661" s="327"/>
      <c r="D661" s="328"/>
      <c r="E661" s="328"/>
      <c r="F661" s="329"/>
      <c r="G661" s="329"/>
      <c r="H661" s="329"/>
      <c r="I661" s="329"/>
    </row>
    <row r="662" spans="1:9" s="223" customFormat="1" ht="21.75" customHeight="1" thickBot="1" x14ac:dyDescent="0.3">
      <c r="A662" s="330"/>
      <c r="B662" s="331"/>
      <c r="C662" s="332"/>
      <c r="D662" s="333"/>
      <c r="E662" s="334"/>
      <c r="F662" s="335"/>
      <c r="G662" s="335"/>
      <c r="H662" s="335"/>
      <c r="I662" s="335"/>
    </row>
    <row r="663" spans="1:9" s="223" customFormat="1" ht="42" customHeight="1" thickBot="1" x14ac:dyDescent="0.3">
      <c r="A663" s="336" t="s">
        <v>156</v>
      </c>
      <c r="B663" s="337">
        <f>B65+B103+B143+B183+B223+B247+B267+B288+B308+B328+B346+B387+B411+B431+B451+B472+B492+B512+B532+B579+B619+B656+B366</f>
        <v>5793174</v>
      </c>
      <c r="C663" s="337">
        <f>C65+C103+C143+C183+C223+C247+C267+C288+C308+C328+C346+C387+C411+C431+C451+C472+C492+C512+C532+C579+C619+C656</f>
        <v>5818916</v>
      </c>
      <c r="D663" s="337">
        <f>D65+D103+D183+D223+D267+D308+D328+D346+D387++D411+D431+D451+D472+D492+D512+D532+D579+D619+D656+D143</f>
        <v>5827000</v>
      </c>
      <c r="E663" s="337">
        <f>E65+E103+E183+E223+E267+E308+E328+E346+E387++E411+E431+E451+E472+E492+E512+E532+E579+E619+E656+E143</f>
        <v>5887000</v>
      </c>
      <c r="F663" s="338" t="e">
        <f>#REF!-E663</f>
        <v>#REF!</v>
      </c>
      <c r="G663" s="338"/>
      <c r="H663" s="338"/>
      <c r="I663" s="338"/>
    </row>
    <row r="664" spans="1:9" s="223" customFormat="1" ht="42" customHeight="1" thickBot="1" x14ac:dyDescent="0.3">
      <c r="A664" s="336" t="s">
        <v>157</v>
      </c>
      <c r="B664" s="337">
        <f>B666+B668+B670+B672+B674+B676+B678+B680+B682</f>
        <v>5793174</v>
      </c>
      <c r="C664" s="339">
        <f>C44+C47+C56+C59+C62+C88+C128+C168+C208+C265+C266+C245+C246+C286+C287+C306+C307+C326+C327+C344+C345+C385+C386+C409+C410+C430+C429+C449+C450+C470+C471+C490+C491+C510+C511+C530+C531+C564+C604+C641</f>
        <v>5818916</v>
      </c>
      <c r="D664" s="340">
        <f t="shared" ref="D664:E664" si="53">D666+D668+D670+D672+D674+D676+D678+D680+D682</f>
        <v>5827000</v>
      </c>
      <c r="E664" s="340">
        <f t="shared" si="53"/>
        <v>5887000</v>
      </c>
      <c r="F664" s="341"/>
      <c r="G664" s="341"/>
      <c r="H664" s="341"/>
      <c r="I664" s="341"/>
    </row>
    <row r="665" spans="1:9" s="223" customFormat="1" ht="53.25" customHeight="1" thickBot="1" x14ac:dyDescent="0.3">
      <c r="A665" s="342" t="s">
        <v>357</v>
      </c>
      <c r="B665" s="343"/>
      <c r="C665" s="344">
        <f>C664/B664-1</f>
        <v>4.4435054082614389E-3</v>
      </c>
      <c r="D665" s="345">
        <f>D664/C664-1</f>
        <v>1.3892621924771476E-3</v>
      </c>
      <c r="E665" s="345">
        <f t="shared" ref="E665" si="54">E664/D664-1</f>
        <v>1.0296893770379345E-2</v>
      </c>
      <c r="F665" s="346"/>
      <c r="G665" s="346"/>
      <c r="H665" s="346"/>
      <c r="I665" s="346"/>
    </row>
    <row r="666" spans="1:9" s="223" customFormat="1" ht="15.75" thickBot="1" x14ac:dyDescent="0.3">
      <c r="A666" s="258" t="s">
        <v>42</v>
      </c>
      <c r="B666" s="224">
        <f>B44</f>
        <v>3311826</v>
      </c>
      <c r="C666" s="347">
        <f>C44</f>
        <v>3489582</v>
      </c>
      <c r="D666" s="348">
        <f>D44</f>
        <v>3539354</v>
      </c>
      <c r="E666" s="348">
        <f>E44</f>
        <v>3590768</v>
      </c>
      <c r="F666" s="349"/>
      <c r="G666" s="349"/>
      <c r="H666" s="349"/>
      <c r="I666" s="349"/>
    </row>
    <row r="667" spans="1:9" s="223" customFormat="1" ht="37.5" customHeight="1" thickBot="1" x14ac:dyDescent="0.3">
      <c r="A667" s="260" t="s">
        <v>358</v>
      </c>
      <c r="B667" s="227"/>
      <c r="C667" s="350">
        <f>C666/B666-1</f>
        <v>5.3673109638006311E-2</v>
      </c>
      <c r="D667" s="351">
        <f>D666/C666-1</f>
        <v>1.4263026345275653E-2</v>
      </c>
      <c r="E667" s="351">
        <f t="shared" ref="E667" si="55">E666/D666-1</f>
        <v>1.4526379672674672E-2</v>
      </c>
      <c r="F667" s="335"/>
      <c r="G667" s="335"/>
      <c r="H667" s="335"/>
      <c r="I667" s="335"/>
    </row>
    <row r="668" spans="1:9" s="223" customFormat="1" ht="37.5" customHeight="1" thickBot="1" x14ac:dyDescent="0.3">
      <c r="A668" s="258" t="s">
        <v>45</v>
      </c>
      <c r="B668" s="224">
        <f>B47</f>
        <v>569774</v>
      </c>
      <c r="C668" s="347">
        <f>C47</f>
        <v>582760</v>
      </c>
      <c r="D668" s="348">
        <f>D47</f>
        <v>591072</v>
      </c>
      <c r="E668" s="348">
        <f>E47</f>
        <v>599658</v>
      </c>
      <c r="F668" s="352"/>
      <c r="G668" s="352"/>
      <c r="H668" s="352"/>
      <c r="I668" s="352"/>
    </row>
    <row r="669" spans="1:9" s="223" customFormat="1" ht="37.5" customHeight="1" thickBot="1" x14ac:dyDescent="0.3">
      <c r="A669" s="260" t="s">
        <v>359</v>
      </c>
      <c r="B669" s="227"/>
      <c r="C669" s="350">
        <f>C668/B668-1</f>
        <v>2.2791492767307631E-2</v>
      </c>
      <c r="D669" s="351">
        <f>D668/C668-1</f>
        <v>1.4263161507310107E-2</v>
      </c>
      <c r="E669" s="351">
        <f t="shared" ref="E669" si="56">E668/D668-1</f>
        <v>1.4526149098587071E-2</v>
      </c>
      <c r="F669" s="353"/>
      <c r="G669" s="353"/>
      <c r="H669" s="353"/>
      <c r="I669" s="353"/>
    </row>
    <row r="670" spans="1:9" s="223" customFormat="1" ht="23.25" thickBot="1" x14ac:dyDescent="0.3">
      <c r="A670" s="258" t="s">
        <v>46</v>
      </c>
      <c r="B670" s="224">
        <f>B88+B128+B168+B208+B564+B641+B604</f>
        <v>1433574</v>
      </c>
      <c r="C670" s="347">
        <f>C88+C128+C168+C208+C564+C641+C604</f>
        <v>1433574</v>
      </c>
      <c r="D670" s="348">
        <f>D88+D128+D168+D208+D564+D641+D604</f>
        <v>1433574</v>
      </c>
      <c r="E670" s="348">
        <f>E88+E128+E168+E208+E564+E641+E604</f>
        <v>1433574</v>
      </c>
      <c r="F670" s="354"/>
      <c r="G670" s="354"/>
      <c r="H670" s="354"/>
      <c r="I670" s="354"/>
    </row>
    <row r="671" spans="1:9" s="223" customFormat="1" ht="42" customHeight="1" thickBot="1" x14ac:dyDescent="0.3">
      <c r="A671" s="260" t="s">
        <v>519</v>
      </c>
      <c r="B671" s="227"/>
      <c r="C671" s="350">
        <f>C670/B670-1</f>
        <v>0</v>
      </c>
      <c r="D671" s="351">
        <f>D670/C670-1</f>
        <v>0</v>
      </c>
      <c r="E671" s="351">
        <f t="shared" ref="E671" si="57">E670/D670-1</f>
        <v>0</v>
      </c>
      <c r="F671" s="341"/>
      <c r="G671" s="341"/>
      <c r="H671" s="341"/>
      <c r="I671" s="341"/>
    </row>
    <row r="672" spans="1:9" s="223" customFormat="1" ht="15.75" thickBot="1" x14ac:dyDescent="0.3">
      <c r="A672" s="258" t="s">
        <v>47</v>
      </c>
      <c r="B672" s="224">
        <f>B567+B91</f>
        <v>0</v>
      </c>
      <c r="C672" s="347">
        <f>C567+C91</f>
        <v>0</v>
      </c>
      <c r="D672" s="348">
        <f>D567+D91</f>
        <v>0</v>
      </c>
      <c r="E672" s="348">
        <f>E567+E91</f>
        <v>0</v>
      </c>
      <c r="F672" s="353"/>
      <c r="G672" s="353"/>
      <c r="H672" s="353"/>
      <c r="I672" s="353"/>
    </row>
    <row r="673" spans="1:9" s="223" customFormat="1" ht="28.5" customHeight="1" thickBot="1" x14ac:dyDescent="0.3">
      <c r="A673" s="260" t="s">
        <v>361</v>
      </c>
      <c r="B673" s="227"/>
      <c r="C673" s="350">
        <v>0</v>
      </c>
      <c r="D673" s="351">
        <v>0</v>
      </c>
      <c r="E673" s="351">
        <v>0</v>
      </c>
      <c r="F673" s="353"/>
      <c r="G673" s="353"/>
      <c r="H673" s="353"/>
      <c r="I673" s="353"/>
    </row>
    <row r="674" spans="1:9" s="223" customFormat="1" ht="24" customHeight="1" thickBot="1" x14ac:dyDescent="0.3">
      <c r="A674" s="258" t="s">
        <v>48</v>
      </c>
      <c r="B674" s="224">
        <f>B56</f>
        <v>5500</v>
      </c>
      <c r="C674" s="347">
        <f>C56</f>
        <v>5500</v>
      </c>
      <c r="D674" s="348">
        <f>D56</f>
        <v>5500</v>
      </c>
      <c r="E674" s="348">
        <f>E56</f>
        <v>5500</v>
      </c>
      <c r="F674" s="353"/>
      <c r="G674" s="353"/>
      <c r="H674" s="353"/>
      <c r="I674" s="353"/>
    </row>
    <row r="675" spans="1:9" s="223" customFormat="1" ht="33" customHeight="1" thickBot="1" x14ac:dyDescent="0.3">
      <c r="A675" s="260" t="s">
        <v>362</v>
      </c>
      <c r="B675" s="224">
        <f>B57</f>
        <v>0</v>
      </c>
      <c r="C675" s="350">
        <f>C674/B674-1</f>
        <v>0</v>
      </c>
      <c r="D675" s="351">
        <f>D674/C674-1</f>
        <v>0</v>
      </c>
      <c r="E675" s="351">
        <f t="shared" ref="E675" si="58">E674/D674-1</f>
        <v>0</v>
      </c>
      <c r="F675" s="353"/>
      <c r="G675" s="353"/>
      <c r="H675" s="353"/>
      <c r="I675" s="353"/>
    </row>
    <row r="676" spans="1:9" s="223" customFormat="1" ht="28.5" customHeight="1" thickBot="1" x14ac:dyDescent="0.3">
      <c r="A676" s="258" t="s">
        <v>49</v>
      </c>
      <c r="B676" s="224">
        <f>B59</f>
        <v>500</v>
      </c>
      <c r="C676" s="347">
        <f>C59</f>
        <v>500</v>
      </c>
      <c r="D676" s="348">
        <f>D59</f>
        <v>500</v>
      </c>
      <c r="E676" s="348">
        <f>E59</f>
        <v>500</v>
      </c>
      <c r="F676" s="353"/>
      <c r="G676" s="353"/>
      <c r="H676" s="353"/>
      <c r="I676" s="353"/>
    </row>
    <row r="677" spans="1:9" s="223" customFormat="1" ht="35.25" customHeight="1" thickBot="1" x14ac:dyDescent="0.3">
      <c r="A677" s="260" t="s">
        <v>363</v>
      </c>
      <c r="B677" s="227"/>
      <c r="C677" s="350">
        <f>C676/B676-1</f>
        <v>0</v>
      </c>
      <c r="D677" s="351">
        <f>D676/C676-1</f>
        <v>0</v>
      </c>
      <c r="E677" s="351">
        <f t="shared" ref="E677" si="59">E676/D676-1</f>
        <v>0</v>
      </c>
      <c r="F677" s="353"/>
      <c r="G677" s="353"/>
      <c r="H677" s="353"/>
      <c r="I677" s="353"/>
    </row>
    <row r="678" spans="1:9" s="223" customFormat="1" ht="37.5" customHeight="1" thickBot="1" x14ac:dyDescent="0.3">
      <c r="A678" s="258" t="s">
        <v>50</v>
      </c>
      <c r="B678" s="224">
        <f>B62</f>
        <v>40000</v>
      </c>
      <c r="C678" s="224">
        <f>C62</f>
        <v>40000</v>
      </c>
      <c r="D678" s="224">
        <f>D62</f>
        <v>40000</v>
      </c>
      <c r="E678" s="224">
        <f>E62</f>
        <v>40000</v>
      </c>
      <c r="F678" s="341"/>
      <c r="G678" s="341"/>
      <c r="H678" s="341"/>
      <c r="I678" s="341"/>
    </row>
    <row r="679" spans="1:9" s="223" customFormat="1" ht="37.5" customHeight="1" thickBot="1" x14ac:dyDescent="0.3">
      <c r="A679" s="260" t="s">
        <v>364</v>
      </c>
      <c r="B679" s="227"/>
      <c r="C679" s="350">
        <f>C678/B678-1</f>
        <v>0</v>
      </c>
      <c r="D679" s="351">
        <f>D678/C678-1</f>
        <v>0</v>
      </c>
      <c r="E679" s="351">
        <f t="shared" ref="E679" si="60">E678/D678-1</f>
        <v>0</v>
      </c>
      <c r="F679" s="352"/>
      <c r="G679" s="352"/>
      <c r="H679" s="352"/>
      <c r="I679" s="352"/>
    </row>
    <row r="680" spans="1:9" s="223" customFormat="1" ht="37.5" customHeight="1" thickBot="1" x14ac:dyDescent="0.3">
      <c r="A680" s="258" t="s">
        <v>159</v>
      </c>
      <c r="B680" s="224">
        <f>B245+B265+B286+B306+B326+B344+B385+B409+B429+B449+B470+B490+B510+B364</f>
        <v>1000</v>
      </c>
      <c r="C680" s="224">
        <f>C245+C265+C286+C306+C326+C344+C385+C409+C429+C449+C470+C490+C510</f>
        <v>1000</v>
      </c>
      <c r="D680" s="224">
        <f>D245+D265+D286+D306+D326+D344+D385+D409+D429+D449+D470+D490+D510</f>
        <v>1000</v>
      </c>
      <c r="E680" s="224">
        <f>E245+E265+E286+E306+E326+E344+E385+E409+E429+E449+E470+E490+E510</f>
        <v>3000</v>
      </c>
      <c r="F680" s="352"/>
      <c r="G680" s="352"/>
      <c r="H680" s="352"/>
      <c r="I680" s="352"/>
    </row>
    <row r="681" spans="1:9" s="223" customFormat="1" ht="42" customHeight="1" thickBot="1" x14ac:dyDescent="0.3">
      <c r="A681" s="260" t="s">
        <v>365</v>
      </c>
      <c r="B681" s="227"/>
      <c r="C681" s="350">
        <f>C680/B680-1</f>
        <v>0</v>
      </c>
      <c r="D681" s="351">
        <f>D680/C680-1</f>
        <v>0</v>
      </c>
      <c r="E681" s="351">
        <f t="shared" ref="E681" si="61">E680/D680-1</f>
        <v>2</v>
      </c>
      <c r="F681" s="335"/>
      <c r="G681" s="335"/>
      <c r="H681" s="335"/>
      <c r="I681" s="335"/>
    </row>
    <row r="682" spans="1:9" s="223" customFormat="1" ht="42" customHeight="1" thickBot="1" x14ac:dyDescent="0.3">
      <c r="A682" s="258" t="s">
        <v>160</v>
      </c>
      <c r="B682" s="224">
        <f>B246+B266+B287+B307+B327+B386+B410+B430+B450+B471+B491+B511</f>
        <v>431000</v>
      </c>
      <c r="C682" s="224">
        <f>C246+C266+C287+C307+C327+C386+C410+C430+C450+C471+C491+C511+C531+C345</f>
        <v>266000</v>
      </c>
      <c r="D682" s="224">
        <f>D246+D266+D287+D307+D327+D386+D410+D430+D450+D471+D491+D511</f>
        <v>216000</v>
      </c>
      <c r="E682" s="224">
        <f>E246+E266+E287+E307+E327+E386+E410+E430+E450+E471+E491+E511</f>
        <v>214000</v>
      </c>
      <c r="F682" s="355"/>
      <c r="G682" s="355"/>
      <c r="H682" s="355"/>
      <c r="I682" s="355"/>
    </row>
    <row r="683" spans="1:9" s="223" customFormat="1" ht="42" customHeight="1" thickBot="1" x14ac:dyDescent="0.3">
      <c r="A683" s="260" t="s">
        <v>366</v>
      </c>
      <c r="B683" s="227"/>
      <c r="C683" s="350">
        <f>C682/B682-1</f>
        <v>-0.38283062645011601</v>
      </c>
      <c r="D683" s="351">
        <f>D682/C682-1</f>
        <v>-0.18796992481203012</v>
      </c>
      <c r="E683" s="351">
        <f t="shared" ref="E683" si="62">E682/D682-1</f>
        <v>-9.2592592592593004E-3</v>
      </c>
      <c r="F683" s="335"/>
      <c r="G683" s="335"/>
      <c r="H683" s="335"/>
      <c r="I683" s="335"/>
    </row>
    <row r="684" spans="1:9" s="223" customFormat="1" x14ac:dyDescent="0.25">
      <c r="A684" s="821" t="s">
        <v>520</v>
      </c>
      <c r="B684" s="824"/>
      <c r="C684" s="825"/>
      <c r="D684" s="826"/>
      <c r="E684" s="827"/>
    </row>
    <row r="685" spans="1:9" s="223" customFormat="1" x14ac:dyDescent="0.25">
      <c r="A685" s="822"/>
      <c r="B685" s="828"/>
      <c r="C685" s="826"/>
      <c r="D685" s="826"/>
      <c r="E685" s="827"/>
    </row>
    <row r="686" spans="1:9" s="223" customFormat="1" ht="15.75" thickBot="1" x14ac:dyDescent="0.3">
      <c r="A686" s="823"/>
      <c r="B686" s="829"/>
      <c r="C686" s="830"/>
      <c r="D686" s="830"/>
      <c r="E686" s="831"/>
    </row>
    <row r="687" spans="1:9" s="223" customFormat="1" ht="15.75" thickBot="1" x14ac:dyDescent="0.3">
      <c r="A687" s="263" t="s">
        <v>52</v>
      </c>
      <c r="B687" s="264">
        <f>IF(B664-B663=0,0,"Error")</f>
        <v>0</v>
      </c>
      <c r="C687" s="264">
        <f>IF(C664-C663=0,0,"Error")</f>
        <v>0</v>
      </c>
      <c r="D687" s="264">
        <f t="shared" ref="D687:E687" si="63">IF(D664-D663=0,0,"Error")</f>
        <v>0</v>
      </c>
      <c r="E687" s="264">
        <f t="shared" si="63"/>
        <v>0</v>
      </c>
    </row>
    <row r="689" ht="37.5" customHeight="1" x14ac:dyDescent="0.25"/>
    <row r="690" ht="30.75" customHeight="1" x14ac:dyDescent="0.25"/>
    <row r="691" ht="30.75" customHeight="1" x14ac:dyDescent="0.25"/>
    <row r="692" ht="30.75" customHeight="1" x14ac:dyDescent="0.25"/>
    <row r="693" ht="30.75" customHeight="1" x14ac:dyDescent="0.25"/>
    <row r="706" ht="27.75" customHeight="1" x14ac:dyDescent="0.25"/>
    <row r="707" ht="27.75" customHeight="1" x14ac:dyDescent="0.25"/>
    <row r="708" ht="28.5" customHeight="1" x14ac:dyDescent="0.25"/>
    <row r="709" ht="52.5" customHeight="1" x14ac:dyDescent="0.25"/>
    <row r="710" ht="18" customHeight="1" x14ac:dyDescent="0.25"/>
    <row r="711" ht="36" customHeight="1" x14ac:dyDescent="0.25"/>
    <row r="712" ht="27" customHeight="1" x14ac:dyDescent="0.25"/>
    <row r="713" ht="47.25" customHeight="1" x14ac:dyDescent="0.25"/>
  </sheetData>
  <mergeCells count="206">
    <mergeCell ref="A632:E632"/>
    <mergeCell ref="A633:A634"/>
    <mergeCell ref="A657:A659"/>
    <mergeCell ref="B657:E659"/>
    <mergeCell ref="A684:A686"/>
    <mergeCell ref="B684:E686"/>
    <mergeCell ref="A1:E1"/>
    <mergeCell ref="A595:E595"/>
    <mergeCell ref="A596:A597"/>
    <mergeCell ref="B621:E621"/>
    <mergeCell ref="B622:E622"/>
    <mergeCell ref="B623:E623"/>
    <mergeCell ref="A624:A625"/>
    <mergeCell ref="A581:A583"/>
    <mergeCell ref="B581:E583"/>
    <mergeCell ref="B584:E584"/>
    <mergeCell ref="B585:E585"/>
    <mergeCell ref="B586:E586"/>
    <mergeCell ref="A587:A588"/>
    <mergeCell ref="B544:E544"/>
    <mergeCell ref="B545:E545"/>
    <mergeCell ref="B546:E546"/>
    <mergeCell ref="A547:A548"/>
    <mergeCell ref="A555:E555"/>
    <mergeCell ref="A556:A557"/>
    <mergeCell ref="A533:A535"/>
    <mergeCell ref="B533:E535"/>
    <mergeCell ref="B536:E536"/>
    <mergeCell ref="A537:E537"/>
    <mergeCell ref="A542:E542"/>
    <mergeCell ref="A543:E543"/>
    <mergeCell ref="D516:E516"/>
    <mergeCell ref="B517:E517"/>
    <mergeCell ref="B518:E518"/>
    <mergeCell ref="A519:A520"/>
    <mergeCell ref="A527:E527"/>
    <mergeCell ref="A528:A529"/>
    <mergeCell ref="B498:E498"/>
    <mergeCell ref="A499:A500"/>
    <mergeCell ref="A507:E507"/>
    <mergeCell ref="A508:A509"/>
    <mergeCell ref="A513:A515"/>
    <mergeCell ref="B513:E515"/>
    <mergeCell ref="A479:A480"/>
    <mergeCell ref="A487:E487"/>
    <mergeCell ref="A488:A489"/>
    <mergeCell ref="A493:A495"/>
    <mergeCell ref="B493:E495"/>
    <mergeCell ref="B497:E497"/>
    <mergeCell ref="A468:A469"/>
    <mergeCell ref="A473:A475"/>
    <mergeCell ref="B473:E475"/>
    <mergeCell ref="D476:E476"/>
    <mergeCell ref="B477:E477"/>
    <mergeCell ref="B478:E478"/>
    <mergeCell ref="B455:E455"/>
    <mergeCell ref="D456:E456"/>
    <mergeCell ref="B457:E457"/>
    <mergeCell ref="B458:E458"/>
    <mergeCell ref="A459:A460"/>
    <mergeCell ref="A467:E467"/>
    <mergeCell ref="B437:E437"/>
    <mergeCell ref="A438:A439"/>
    <mergeCell ref="A446:E446"/>
    <mergeCell ref="A447:A448"/>
    <mergeCell ref="A452:A454"/>
    <mergeCell ref="B452:E454"/>
    <mergeCell ref="A426:E426"/>
    <mergeCell ref="A427:A428"/>
    <mergeCell ref="A432:A434"/>
    <mergeCell ref="B432:E434"/>
    <mergeCell ref="D435:E435"/>
    <mergeCell ref="B436:E436"/>
    <mergeCell ref="A412:A414"/>
    <mergeCell ref="B412:E414"/>
    <mergeCell ref="D415:E415"/>
    <mergeCell ref="B416:E416"/>
    <mergeCell ref="B417:E417"/>
    <mergeCell ref="A418:A419"/>
    <mergeCell ref="B395:E395"/>
    <mergeCell ref="B396:E396"/>
    <mergeCell ref="B397:E397"/>
    <mergeCell ref="A398:A399"/>
    <mergeCell ref="A406:E406"/>
    <mergeCell ref="A407:A408"/>
    <mergeCell ref="A388:A390"/>
    <mergeCell ref="B388:E390"/>
    <mergeCell ref="A391:E391"/>
    <mergeCell ref="A392:E392"/>
    <mergeCell ref="B393:E393"/>
    <mergeCell ref="D394:E394"/>
    <mergeCell ref="D371:E371"/>
    <mergeCell ref="B372:E372"/>
    <mergeCell ref="B373:E373"/>
    <mergeCell ref="A374:A375"/>
    <mergeCell ref="A382:E382"/>
    <mergeCell ref="A383:A384"/>
    <mergeCell ref="B352:E352"/>
    <mergeCell ref="A353:A354"/>
    <mergeCell ref="A361:E361"/>
    <mergeCell ref="A362:A363"/>
    <mergeCell ref="A367:A369"/>
    <mergeCell ref="B367:E369"/>
    <mergeCell ref="A341:E341"/>
    <mergeCell ref="A342:A343"/>
    <mergeCell ref="A347:A349"/>
    <mergeCell ref="B347:E349"/>
    <mergeCell ref="D350:E350"/>
    <mergeCell ref="B351:E351"/>
    <mergeCell ref="A323:E323"/>
    <mergeCell ref="A324:A325"/>
    <mergeCell ref="D330:E330"/>
    <mergeCell ref="B331:E331"/>
    <mergeCell ref="B332:E332"/>
    <mergeCell ref="A333:A334"/>
    <mergeCell ref="A309:A311"/>
    <mergeCell ref="B309:E311"/>
    <mergeCell ref="D312:E312"/>
    <mergeCell ref="B313:E313"/>
    <mergeCell ref="B314:E314"/>
    <mergeCell ref="A315:A316"/>
    <mergeCell ref="D292:E292"/>
    <mergeCell ref="B293:E293"/>
    <mergeCell ref="B294:E294"/>
    <mergeCell ref="A295:A296"/>
    <mergeCell ref="A303:E303"/>
    <mergeCell ref="A304:A305"/>
    <mergeCell ref="B273:E273"/>
    <mergeCell ref="B274:E274"/>
    <mergeCell ref="A275:A276"/>
    <mergeCell ref="A283:E283"/>
    <mergeCell ref="A284:A285"/>
    <mergeCell ref="A289:A291"/>
    <mergeCell ref="B289:E291"/>
    <mergeCell ref="A254:A255"/>
    <mergeCell ref="A262:E262"/>
    <mergeCell ref="A263:A264"/>
    <mergeCell ref="A268:A270"/>
    <mergeCell ref="B268:E270"/>
    <mergeCell ref="D272:E272"/>
    <mergeCell ref="A243:A244"/>
    <mergeCell ref="A248:A250"/>
    <mergeCell ref="B248:E250"/>
    <mergeCell ref="D251:E251"/>
    <mergeCell ref="B252:E252"/>
    <mergeCell ref="B253:E253"/>
    <mergeCell ref="B230:E230"/>
    <mergeCell ref="D231:E231"/>
    <mergeCell ref="B232:E232"/>
    <mergeCell ref="B233:E233"/>
    <mergeCell ref="A234:A235"/>
    <mergeCell ref="A242:E242"/>
    <mergeCell ref="A199:E199"/>
    <mergeCell ref="A200:A201"/>
    <mergeCell ref="A224:A226"/>
    <mergeCell ref="B224:E226"/>
    <mergeCell ref="A228:E228"/>
    <mergeCell ref="A229:E229"/>
    <mergeCell ref="A184:A186"/>
    <mergeCell ref="B184:E186"/>
    <mergeCell ref="B188:E188"/>
    <mergeCell ref="B189:E189"/>
    <mergeCell ref="B190:E190"/>
    <mergeCell ref="A191:A192"/>
    <mergeCell ref="B148:E148"/>
    <mergeCell ref="B149:E149"/>
    <mergeCell ref="B150:E150"/>
    <mergeCell ref="A151:A152"/>
    <mergeCell ref="A159:E159"/>
    <mergeCell ref="A160:A161"/>
    <mergeCell ref="B109:E109"/>
    <mergeCell ref="B110:E110"/>
    <mergeCell ref="A111:A112"/>
    <mergeCell ref="A119:E119"/>
    <mergeCell ref="A120:A121"/>
    <mergeCell ref="A144:A146"/>
    <mergeCell ref="B144:E146"/>
    <mergeCell ref="A79:E79"/>
    <mergeCell ref="A80:A81"/>
    <mergeCell ref="A104:A106"/>
    <mergeCell ref="B104:E106"/>
    <mergeCell ref="B108:E108"/>
    <mergeCell ref="A33:A34"/>
    <mergeCell ref="A41:E41"/>
    <mergeCell ref="A42:A43"/>
    <mergeCell ref="B68:E68"/>
    <mergeCell ref="B69:E69"/>
    <mergeCell ref="B70:E70"/>
    <mergeCell ref="A28:E28"/>
    <mergeCell ref="A29:E29"/>
    <mergeCell ref="B30:E30"/>
    <mergeCell ref="B31:E31"/>
    <mergeCell ref="B32:E32"/>
    <mergeCell ref="A8:E8"/>
    <mergeCell ref="B9:E9"/>
    <mergeCell ref="A10:A11"/>
    <mergeCell ref="A71:A72"/>
    <mergeCell ref="A2:E2"/>
    <mergeCell ref="J12:M12"/>
    <mergeCell ref="J13:M13"/>
    <mergeCell ref="B18:E18"/>
    <mergeCell ref="B4:E4"/>
    <mergeCell ref="B5:E5"/>
    <mergeCell ref="B6:E6"/>
    <mergeCell ref="A7:E7"/>
    <mergeCell ref="A19:E19"/>
  </mergeCells>
  <pageMargins left="0.70866141732283472" right="0.70866141732283472" top="0.74803149606299213" bottom="0.74803149606299213" header="0.31496062992125984" footer="0.31496062992125984"/>
  <pageSetup scale="90" orientation="portrait" horizontalDpi="4294967294" verticalDpi="4294967294"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0"/>
  <sheetViews>
    <sheetView view="pageBreakPreview" zoomScale="60" zoomScaleNormal="110" workbookViewId="0">
      <selection activeCell="P13" sqref="P13"/>
    </sheetView>
  </sheetViews>
  <sheetFormatPr defaultColWidth="9.140625" defaultRowHeight="60" customHeight="1" x14ac:dyDescent="0.25"/>
  <cols>
    <col min="1" max="1" width="30" style="356" customWidth="1"/>
    <col min="2" max="2" width="20.7109375" style="356" customWidth="1"/>
    <col min="3" max="3" width="23.7109375" style="356" customWidth="1"/>
    <col min="4" max="4" width="16.5703125" style="356" customWidth="1"/>
    <col min="5" max="5" width="20.7109375" style="356" customWidth="1"/>
    <col min="6" max="16384" width="9.140625" style="356"/>
  </cols>
  <sheetData>
    <row r="1" spans="1:5" ht="16.5" thickBot="1" x14ac:dyDescent="0.3">
      <c r="A1" s="961" t="s">
        <v>597</v>
      </c>
      <c r="B1" s="961"/>
      <c r="C1" s="961"/>
      <c r="D1" s="961"/>
      <c r="E1" s="961"/>
    </row>
    <row r="2" spans="1:5" ht="19.899999999999999" customHeight="1" thickBot="1" x14ac:dyDescent="0.3">
      <c r="A2" s="841" t="s">
        <v>189</v>
      </c>
      <c r="B2" s="842"/>
      <c r="C2" s="842"/>
      <c r="D2" s="842"/>
      <c r="E2" s="843"/>
    </row>
    <row r="3" spans="1:5" ht="19.899999999999999" customHeight="1" thickBot="1" x14ac:dyDescent="0.3"/>
    <row r="4" spans="1:5" ht="19.899999999999999" customHeight="1" thickBot="1" x14ac:dyDescent="0.3">
      <c r="A4" s="357" t="s">
        <v>2</v>
      </c>
      <c r="B4" s="844" t="s">
        <v>521</v>
      </c>
      <c r="C4" s="845"/>
      <c r="D4" s="845"/>
      <c r="E4" s="846"/>
    </row>
    <row r="5" spans="1:5" ht="19.899999999999999" customHeight="1" thickBot="1" x14ac:dyDescent="0.3">
      <c r="A5" s="357" t="s">
        <v>4</v>
      </c>
      <c r="B5" s="847" t="s">
        <v>522</v>
      </c>
      <c r="C5" s="848"/>
      <c r="D5" s="848"/>
      <c r="E5" s="849"/>
    </row>
    <row r="6" spans="1:5" ht="19.899999999999999" customHeight="1" thickBot="1" x14ac:dyDescent="0.3">
      <c r="A6" s="357" t="s">
        <v>6</v>
      </c>
      <c r="B6" s="850" t="e">
        <f>'[34]Formati 2.1  Sipas Tavaneve'!C7:F7</f>
        <v>#VALUE!</v>
      </c>
      <c r="C6" s="851"/>
      <c r="D6" s="851"/>
      <c r="E6" s="852"/>
    </row>
    <row r="7" spans="1:5" ht="19.899999999999999" customHeight="1" thickBot="1" x14ac:dyDescent="0.3">
      <c r="A7" s="853" t="s">
        <v>8</v>
      </c>
      <c r="B7" s="854"/>
      <c r="C7" s="854"/>
      <c r="D7" s="854"/>
      <c r="E7" s="855"/>
    </row>
    <row r="8" spans="1:5" ht="20.100000000000001" customHeight="1" x14ac:dyDescent="0.25">
      <c r="A8" s="832" t="s">
        <v>523</v>
      </c>
      <c r="B8" s="833"/>
      <c r="C8" s="833"/>
      <c r="D8" s="833"/>
      <c r="E8" s="834"/>
    </row>
    <row r="9" spans="1:5" ht="20.100000000000001" customHeight="1" x14ac:dyDescent="0.25">
      <c r="A9" s="835"/>
      <c r="B9" s="836"/>
      <c r="C9" s="836"/>
      <c r="D9" s="836"/>
      <c r="E9" s="837"/>
    </row>
    <row r="10" spans="1:5" ht="20.100000000000001" customHeight="1" thickBot="1" x14ac:dyDescent="0.3">
      <c r="A10" s="838"/>
      <c r="B10" s="839"/>
      <c r="C10" s="839"/>
      <c r="D10" s="839"/>
      <c r="E10" s="840"/>
    </row>
    <row r="11" spans="1:5" ht="60" customHeight="1" thickBot="1" x14ac:dyDescent="0.3">
      <c r="A11" s="358" t="s">
        <v>10</v>
      </c>
      <c r="B11" s="858" t="e">
        <f>'[34]Formati 2.1  Sipas Tavaneve'!C11:F11</f>
        <v>#VALUE!</v>
      </c>
      <c r="C11" s="859"/>
      <c r="D11" s="859"/>
      <c r="E11" s="860"/>
    </row>
    <row r="12" spans="1:5" ht="19.899999999999999" customHeight="1" x14ac:dyDescent="0.25">
      <c r="A12" s="861" t="s">
        <v>12</v>
      </c>
      <c r="B12" s="359">
        <v>2019</v>
      </c>
      <c r="C12" s="360">
        <v>2020</v>
      </c>
      <c r="D12" s="360">
        <v>2021</v>
      </c>
      <c r="E12" s="360">
        <v>2022</v>
      </c>
    </row>
    <row r="13" spans="1:5" ht="19.899999999999999" customHeight="1" thickBot="1" x14ac:dyDescent="0.3">
      <c r="A13" s="857"/>
      <c r="B13" s="361" t="s">
        <v>13</v>
      </c>
      <c r="C13" s="361" t="s">
        <v>14</v>
      </c>
      <c r="D13" s="361" t="s">
        <v>14</v>
      </c>
      <c r="E13" s="361" t="s">
        <v>14</v>
      </c>
    </row>
    <row r="14" spans="1:5" ht="30" customHeight="1" thickBot="1" x14ac:dyDescent="0.3">
      <c r="A14" s="362" t="str">
        <f>'[34]Formati 2.1  Sipas Tavaneve'!B14</f>
        <v>Realizimi skemes së shpërndarjes së Fondit Special të Kompensimit</v>
      </c>
      <c r="B14" s="363">
        <f>'[34]Formati 2.1  Sipas Tavaneve'!C14</f>
        <v>800</v>
      </c>
      <c r="C14" s="363">
        <f>'[34]Formati 2.1  Sipas Tavaneve'!D14</f>
        <v>1000</v>
      </c>
      <c r="D14" s="363">
        <f>'[34]Formati 2.1  Sipas Tavaneve'!E14</f>
        <v>1200</v>
      </c>
      <c r="E14" s="363">
        <f>'[34]Formati 2.1  Sipas Tavaneve'!F14</f>
        <v>1400</v>
      </c>
    </row>
    <row r="15" spans="1:5" ht="30" customHeight="1" thickBot="1" x14ac:dyDescent="0.3">
      <c r="A15" s="364" t="str">
        <f>'[34]Formati 2.1  Sipas Tavaneve'!B15</f>
        <v xml:space="preserve">Realizimi i Proçesit të Njohjes </v>
      </c>
      <c r="B15" s="365">
        <f>'[34]Formati 2.1  Sipas Tavaneve'!C15</f>
        <v>3000</v>
      </c>
      <c r="C15" s="366">
        <f>'[34]Formati 2.1  Sipas Tavaneve'!D15</f>
        <v>0</v>
      </c>
      <c r="D15" s="366">
        <f>'[34]Formati 2.1  Sipas Tavaneve'!E15</f>
        <v>0</v>
      </c>
      <c r="E15" s="366">
        <f>'[34]Formati 2.1  Sipas Tavaneve'!F15</f>
        <v>0</v>
      </c>
    </row>
    <row r="16" spans="1:5" ht="44.25" customHeight="1" thickBot="1" x14ac:dyDescent="0.3">
      <c r="A16" s="367" t="s">
        <v>21</v>
      </c>
      <c r="B16" s="862" t="e">
        <f>'[34]Formati 2.1  Sipas Tavaneve'!C16:F16</f>
        <v>#VALUE!</v>
      </c>
      <c r="C16" s="863"/>
      <c r="D16" s="863"/>
      <c r="E16" s="864"/>
    </row>
    <row r="17" spans="1:5" ht="19.899999999999999" customHeight="1" thickBot="1" x14ac:dyDescent="0.3">
      <c r="A17" s="865" t="s">
        <v>23</v>
      </c>
      <c r="B17" s="865"/>
      <c r="C17" s="865"/>
      <c r="D17" s="865"/>
      <c r="E17" s="866"/>
    </row>
    <row r="18" spans="1:5" ht="39.75" customHeight="1" thickBot="1" x14ac:dyDescent="0.3">
      <c r="A18" s="368" t="str">
        <f>'[34]Formati 2.1  Sipas Tavaneve'!B18</f>
        <v>Vendime të trajtuara me kompensim kundrejt totalit te Vendimeve të Regjistrit t elektronik të ATP-së</v>
      </c>
      <c r="B18" s="363">
        <f>'[34]Formati 2.1  Sipas Tavaneve'!C18</f>
        <v>800</v>
      </c>
      <c r="C18" s="363">
        <f>'[34]Formati 2.1  Sipas Tavaneve'!D18</f>
        <v>1000</v>
      </c>
      <c r="D18" s="363">
        <f>'[34]Formati 2.1  Sipas Tavaneve'!E18</f>
        <v>1200</v>
      </c>
      <c r="E18" s="363">
        <f>'[34]Formati 2.1  Sipas Tavaneve'!F18</f>
        <v>1400</v>
      </c>
    </row>
    <row r="19" spans="1:5" ht="53.25" customHeight="1" thickBot="1" x14ac:dyDescent="0.3">
      <c r="A19" s="369" t="str">
        <f>'[34]Formati 2.1  Sipas Tavaneve'!B19</f>
        <v xml:space="preserve">Vendime Gjyqesore të Fituara kundrejt Totalit të Vendimeve të ankimuara </v>
      </c>
      <c r="B19" s="370">
        <f>'[34]Formati 2.1  Sipas Tavaneve'!C19</f>
        <v>1</v>
      </c>
      <c r="C19" s="370">
        <f>'[34]Formati 2.1  Sipas Tavaneve'!D19</f>
        <v>1</v>
      </c>
      <c r="D19" s="370">
        <f>'[34]Formati 2.1  Sipas Tavaneve'!E19</f>
        <v>1</v>
      </c>
      <c r="E19" s="370">
        <f>'[34]Formati 2.1  Sipas Tavaneve'!F19</f>
        <v>1</v>
      </c>
    </row>
    <row r="20" spans="1:5" ht="53.25" customHeight="1" thickBot="1" x14ac:dyDescent="0.3">
      <c r="A20" s="369" t="str">
        <f>'[34]Formati 2.1  Sipas Tavaneve'!B20</f>
        <v>Dosje për oborr në përdorim të realizuara kundrejt totalit të Dosjeve</v>
      </c>
      <c r="B20" s="371">
        <f>'[34]Formati 2.1  Sipas Tavaneve'!C20</f>
        <v>1</v>
      </c>
      <c r="C20" s="371">
        <f>'[34]Formati 2.1  Sipas Tavaneve'!D20</f>
        <v>0.8</v>
      </c>
      <c r="D20" s="371">
        <f>'[34]Formati 2.1  Sipas Tavaneve'!E20</f>
        <v>0.7</v>
      </c>
      <c r="E20" s="371">
        <f>'[34]Formati 2.1  Sipas Tavaneve'!F20</f>
        <v>0.6</v>
      </c>
    </row>
    <row r="21" spans="1:5" ht="19.899999999999999" customHeight="1" thickBot="1" x14ac:dyDescent="0.3">
      <c r="A21" s="867" t="e">
        <f>'[34]Formati 2.1  Sipas Tavaneve'!B21:F21</f>
        <v>#VALUE!</v>
      </c>
      <c r="B21" s="868"/>
      <c r="C21" s="868"/>
      <c r="D21" s="868"/>
      <c r="E21" s="869"/>
    </row>
    <row r="22" spans="1:5" ht="19.899999999999999" customHeight="1" thickBot="1" x14ac:dyDescent="0.3">
      <c r="A22" s="867" t="s">
        <v>27</v>
      </c>
      <c r="B22" s="868"/>
      <c r="C22" s="868"/>
      <c r="D22" s="868"/>
      <c r="E22" s="869"/>
    </row>
    <row r="23" spans="1:5" ht="30" customHeight="1" thickBot="1" x14ac:dyDescent="0.3">
      <c r="A23" s="372" t="s">
        <v>221</v>
      </c>
      <c r="B23" s="850" t="e">
        <f>'[34]Formati 2.1  Sipas Tavaneve'!C23:F23</f>
        <v>#VALUE!</v>
      </c>
      <c r="C23" s="851"/>
      <c r="D23" s="851"/>
      <c r="E23" s="852"/>
    </row>
    <row r="24" spans="1:5" ht="30" customHeight="1" thickBot="1" x14ac:dyDescent="0.3">
      <c r="A24" s="369" t="s">
        <v>30</v>
      </c>
      <c r="B24" s="870" t="e">
        <f>'[34]Formati 2.1  Sipas Tavaneve'!C24:F24</f>
        <v>#VALUE!</v>
      </c>
      <c r="C24" s="871"/>
      <c r="D24" s="871"/>
      <c r="E24" s="872"/>
    </row>
    <row r="25" spans="1:5" ht="19.899999999999999" customHeight="1" thickBot="1" x14ac:dyDescent="0.3">
      <c r="A25" s="369" t="s">
        <v>32</v>
      </c>
      <c r="B25" s="844" t="e">
        <f>'[34]Formati 2.1  Sipas Tavaneve'!C25:F25</f>
        <v>#VALUE!</v>
      </c>
      <c r="C25" s="845"/>
      <c r="D25" s="845"/>
      <c r="E25" s="846"/>
    </row>
    <row r="26" spans="1:5" ht="19.899999999999999" customHeight="1" x14ac:dyDescent="0.25">
      <c r="A26" s="856"/>
      <c r="B26" s="373">
        <v>2019</v>
      </c>
      <c r="C26" s="373">
        <v>2020</v>
      </c>
      <c r="D26" s="373">
        <v>2021</v>
      </c>
      <c r="E26" s="373">
        <v>2022</v>
      </c>
    </row>
    <row r="27" spans="1:5" ht="19.899999999999999" customHeight="1" thickBot="1" x14ac:dyDescent="0.3">
      <c r="A27" s="857"/>
      <c r="B27" s="374" t="s">
        <v>13</v>
      </c>
      <c r="C27" s="374" t="s">
        <v>14</v>
      </c>
      <c r="D27" s="374" t="s">
        <v>14</v>
      </c>
      <c r="E27" s="374" t="s">
        <v>14</v>
      </c>
    </row>
    <row r="28" spans="1:5" ht="19.899999999999999" customHeight="1" thickBot="1" x14ac:dyDescent="0.3">
      <c r="A28" s="369" t="s">
        <v>34</v>
      </c>
      <c r="B28" s="375">
        <f>'[34]Formati 2.1  Sipas Tavaneve'!C28</f>
        <v>1346</v>
      </c>
      <c r="C28" s="375">
        <f>'[34]Formati 2.1  Sipas Tavaneve'!D28</f>
        <v>0</v>
      </c>
      <c r="D28" s="375">
        <f>'[34]Formati 2.1  Sipas Tavaneve'!E28</f>
        <v>0</v>
      </c>
      <c r="E28" s="375">
        <f>'[34]Formati 2.1  Sipas Tavaneve'!F28</f>
        <v>0</v>
      </c>
    </row>
    <row r="29" spans="1:5" ht="19.899999999999999" customHeight="1" thickBot="1" x14ac:dyDescent="0.3">
      <c r="A29" s="369" t="s">
        <v>524</v>
      </c>
      <c r="B29" s="375">
        <v>0</v>
      </c>
      <c r="C29" s="375">
        <v>0</v>
      </c>
      <c r="D29" s="375">
        <v>0</v>
      </c>
      <c r="E29" s="375">
        <v>0</v>
      </c>
    </row>
    <row r="30" spans="1:5" ht="19.899999999999999" customHeight="1" thickBot="1" x14ac:dyDescent="0.3">
      <c r="A30" s="369" t="s">
        <v>35</v>
      </c>
      <c r="B30" s="375">
        <f>'[34]Formati 2.1  Sipas Tavaneve'!C29</f>
        <v>14697</v>
      </c>
      <c r="C30" s="375">
        <f>'[34]Formati 2.1  Sipas Tavaneve'!D29</f>
        <v>0</v>
      </c>
      <c r="D30" s="375">
        <f>'[34]Formati 2.1  Sipas Tavaneve'!E29</f>
        <v>0</v>
      </c>
      <c r="E30" s="375">
        <f>'[34]Formati 2.1  Sipas Tavaneve'!F29</f>
        <v>0</v>
      </c>
    </row>
    <row r="31" spans="1:5" ht="19.899999999999999" customHeight="1" thickBot="1" x14ac:dyDescent="0.3">
      <c r="A31" s="369" t="s">
        <v>36</v>
      </c>
      <c r="B31" s="375">
        <f>B30/B28</f>
        <v>10.919019316493314</v>
      </c>
      <c r="C31" s="375"/>
      <c r="D31" s="375"/>
      <c r="E31" s="375"/>
    </row>
    <row r="32" spans="1:5" ht="19.899999999999999" customHeight="1" thickBot="1" x14ac:dyDescent="0.3">
      <c r="A32" s="369" t="s">
        <v>37</v>
      </c>
      <c r="B32" s="376" t="s">
        <v>38</v>
      </c>
      <c r="C32" s="377">
        <f>C28/B28-1</f>
        <v>-1</v>
      </c>
      <c r="D32" s="377"/>
      <c r="E32" s="377"/>
    </row>
    <row r="33" spans="1:5" ht="19.899999999999999" customHeight="1" thickBot="1" x14ac:dyDescent="0.3">
      <c r="A33" s="369" t="s">
        <v>39</v>
      </c>
      <c r="B33" s="376" t="s">
        <v>38</v>
      </c>
      <c r="C33" s="377">
        <f>C30/B30-1</f>
        <v>-1</v>
      </c>
      <c r="D33" s="377"/>
      <c r="E33" s="377"/>
    </row>
    <row r="34" spans="1:5" ht="19.899999999999999" customHeight="1" thickBot="1" x14ac:dyDescent="0.3">
      <c r="A34" s="369" t="s">
        <v>40</v>
      </c>
      <c r="B34" s="376" t="s">
        <v>38</v>
      </c>
      <c r="C34" s="377">
        <f>C31/B31-1</f>
        <v>-1</v>
      </c>
      <c r="D34" s="377"/>
      <c r="E34" s="377"/>
    </row>
    <row r="35" spans="1:5" ht="19.899999999999999" customHeight="1" thickBot="1" x14ac:dyDescent="0.3">
      <c r="A35" s="678" t="s">
        <v>525</v>
      </c>
      <c r="B35" s="679"/>
      <c r="C35" s="679"/>
      <c r="D35" s="679"/>
      <c r="E35" s="680"/>
    </row>
    <row r="36" spans="1:5" ht="19.899999999999999" customHeight="1" x14ac:dyDescent="0.25">
      <c r="A36" s="856"/>
      <c r="B36" s="373">
        <v>2019</v>
      </c>
      <c r="C36" s="373">
        <v>2020</v>
      </c>
      <c r="D36" s="373">
        <v>2021</v>
      </c>
      <c r="E36" s="373">
        <v>2022</v>
      </c>
    </row>
    <row r="37" spans="1:5" ht="19.899999999999999" customHeight="1" thickBot="1" x14ac:dyDescent="0.3">
      <c r="A37" s="857"/>
      <c r="B37" s="374" t="s">
        <v>13</v>
      </c>
      <c r="C37" s="374" t="s">
        <v>14</v>
      </c>
      <c r="D37" s="374" t="s">
        <v>14</v>
      </c>
      <c r="E37" s="374" t="s">
        <v>14</v>
      </c>
    </row>
    <row r="38" spans="1:5" ht="19.899999999999999" customHeight="1" thickBot="1" x14ac:dyDescent="0.3">
      <c r="A38" s="378" t="s">
        <v>42</v>
      </c>
      <c r="B38" s="379">
        <f>'[34]Formati 2.1  Sipas Tavaneve'!C37</f>
        <v>0</v>
      </c>
      <c r="C38" s="379">
        <f>'[34]Formati 2.1  Sipas Tavaneve'!D37</f>
        <v>0</v>
      </c>
      <c r="D38" s="379">
        <f>'[34]Formati 2.1  Sipas Tavaneve'!E37</f>
        <v>0</v>
      </c>
      <c r="E38" s="379">
        <f>'[34]Formati 2.1  Sipas Tavaneve'!F37</f>
        <v>0</v>
      </c>
    </row>
    <row r="39" spans="1:5" ht="30" customHeight="1" thickBot="1" x14ac:dyDescent="0.3">
      <c r="A39" s="380" t="s">
        <v>301</v>
      </c>
      <c r="B39" s="379">
        <v>0</v>
      </c>
      <c r="C39" s="381">
        <v>0</v>
      </c>
      <c r="D39" s="381">
        <v>0</v>
      </c>
      <c r="E39" s="381">
        <v>0</v>
      </c>
    </row>
    <row r="40" spans="1:5" ht="30" customHeight="1" thickBot="1" x14ac:dyDescent="0.3">
      <c r="A40" s="380" t="s">
        <v>526</v>
      </c>
      <c r="B40" s="379">
        <v>0</v>
      </c>
      <c r="C40" s="377">
        <v>0</v>
      </c>
      <c r="D40" s="377">
        <v>0</v>
      </c>
      <c r="E40" s="377">
        <v>0</v>
      </c>
    </row>
    <row r="41" spans="1:5" ht="30" customHeight="1" thickBot="1" x14ac:dyDescent="0.3">
      <c r="A41" s="382" t="s">
        <v>45</v>
      </c>
      <c r="B41" s="379">
        <f>'[34]Formati 2.1  Sipas Tavaneve'!C38</f>
        <v>0</v>
      </c>
      <c r="C41" s="379">
        <f>'[34]Formati 2.1  Sipas Tavaneve'!D38</f>
        <v>0</v>
      </c>
      <c r="D41" s="379">
        <f>'[34]Formati 2.1  Sipas Tavaneve'!E38</f>
        <v>0</v>
      </c>
      <c r="E41" s="379">
        <f>'[34]Formati 2.1  Sipas Tavaneve'!F38</f>
        <v>0</v>
      </c>
    </row>
    <row r="42" spans="1:5" ht="30" customHeight="1" thickBot="1" x14ac:dyDescent="0.3">
      <c r="A42" s="383" t="s">
        <v>303</v>
      </c>
      <c r="B42" s="379">
        <v>0</v>
      </c>
      <c r="C42" s="381">
        <v>0</v>
      </c>
      <c r="D42" s="381">
        <v>0</v>
      </c>
      <c r="E42" s="381">
        <v>0</v>
      </c>
    </row>
    <row r="43" spans="1:5" ht="30" customHeight="1" thickBot="1" x14ac:dyDescent="0.3">
      <c r="A43" s="384" t="s">
        <v>527</v>
      </c>
      <c r="B43" s="385">
        <v>0</v>
      </c>
      <c r="C43" s="386">
        <v>0</v>
      </c>
      <c r="D43" s="386">
        <v>0</v>
      </c>
      <c r="E43" s="387">
        <v>0</v>
      </c>
    </row>
    <row r="44" spans="1:5" ht="19.899999999999999" customHeight="1" thickBot="1" x14ac:dyDescent="0.3">
      <c r="A44" s="388" t="s">
        <v>46</v>
      </c>
      <c r="B44" s="389">
        <f>'[34]Formati 2.1  Sipas Tavaneve'!C39</f>
        <v>14497</v>
      </c>
      <c r="C44" s="389">
        <f>'[34]Formati 2.1  Sipas Tavaneve'!D39</f>
        <v>0</v>
      </c>
      <c r="D44" s="389">
        <f>'[34]Formati 2.1  Sipas Tavaneve'!E39</f>
        <v>0</v>
      </c>
      <c r="E44" s="389">
        <f>'[34]Formati 2.1  Sipas Tavaneve'!F39</f>
        <v>0</v>
      </c>
    </row>
    <row r="45" spans="1:5" ht="30" customHeight="1" thickBot="1" x14ac:dyDescent="0.3">
      <c r="A45" s="383" t="s">
        <v>305</v>
      </c>
      <c r="B45" s="379">
        <v>0</v>
      </c>
      <c r="C45" s="389">
        <f>'[34]Formati 2.1  Sipas Tavaneve'!D40</f>
        <v>0</v>
      </c>
      <c r="D45" s="381">
        <v>0</v>
      </c>
      <c r="E45" s="390">
        <v>0</v>
      </c>
    </row>
    <row r="46" spans="1:5" ht="30" customHeight="1" thickBot="1" x14ac:dyDescent="0.3">
      <c r="A46" s="391" t="s">
        <v>528</v>
      </c>
      <c r="B46" s="379">
        <v>0</v>
      </c>
      <c r="C46" s="389">
        <f>'[34]Formati 2.1  Sipas Tavaneve'!D41</f>
        <v>0</v>
      </c>
      <c r="D46" s="377">
        <v>0</v>
      </c>
      <c r="E46" s="392">
        <v>0</v>
      </c>
    </row>
    <row r="47" spans="1:5" ht="19.899999999999999" customHeight="1" thickBot="1" x14ac:dyDescent="0.3">
      <c r="A47" s="393" t="s">
        <v>47</v>
      </c>
      <c r="B47" s="379">
        <f>'[34]Formati 2.1  Sipas Tavaneve'!C40</f>
        <v>0</v>
      </c>
      <c r="C47" s="379">
        <f>'[34]Formati 2.1  Sipas Tavaneve'!D40</f>
        <v>0</v>
      </c>
      <c r="D47" s="379">
        <f>'[34]Formati 2.1  Sipas Tavaneve'!E40</f>
        <v>0</v>
      </c>
      <c r="E47" s="379">
        <f>'[34]Formati 2.1  Sipas Tavaneve'!F40</f>
        <v>0</v>
      </c>
    </row>
    <row r="48" spans="1:5" ht="30" customHeight="1" thickBot="1" x14ac:dyDescent="0.3">
      <c r="A48" s="380" t="s">
        <v>307</v>
      </c>
      <c r="B48" s="379">
        <v>0</v>
      </c>
      <c r="C48" s="389">
        <f>'[34]Formati 2.1  Sipas Tavaneve'!D43</f>
        <v>0</v>
      </c>
      <c r="D48" s="379"/>
      <c r="E48" s="379"/>
    </row>
    <row r="49" spans="1:5" ht="30" customHeight="1" thickBot="1" x14ac:dyDescent="0.3">
      <c r="A49" s="380" t="s">
        <v>529</v>
      </c>
      <c r="B49" s="379">
        <v>0</v>
      </c>
      <c r="C49" s="389">
        <f>'[34]Formati 2.1  Sipas Tavaneve'!D44</f>
        <v>0</v>
      </c>
      <c r="D49" s="379"/>
      <c r="E49" s="379"/>
    </row>
    <row r="50" spans="1:5" ht="19.899999999999999" customHeight="1" thickBot="1" x14ac:dyDescent="0.3">
      <c r="A50" s="378" t="s">
        <v>48</v>
      </c>
      <c r="B50" s="379">
        <f>'[34]Formati 2.1  Sipas Tavaneve'!C41</f>
        <v>0</v>
      </c>
      <c r="C50" s="379">
        <f>'[34]Formati 2.1  Sipas Tavaneve'!D41</f>
        <v>0</v>
      </c>
      <c r="D50" s="379">
        <f>'[34]Formati 2.1  Sipas Tavaneve'!E41</f>
        <v>0</v>
      </c>
      <c r="E50" s="379">
        <f>'[34]Formati 2.1  Sipas Tavaneve'!F41</f>
        <v>0</v>
      </c>
    </row>
    <row r="51" spans="1:5" ht="30" customHeight="1" thickBot="1" x14ac:dyDescent="0.3">
      <c r="A51" s="380" t="s">
        <v>309</v>
      </c>
      <c r="B51" s="379">
        <v>0</v>
      </c>
      <c r="C51" s="389">
        <f>'[34]Formati 2.1  Sipas Tavaneve'!D46</f>
        <v>0</v>
      </c>
      <c r="D51" s="379"/>
      <c r="E51" s="379"/>
    </row>
    <row r="52" spans="1:5" ht="30" customHeight="1" thickBot="1" x14ac:dyDescent="0.3">
      <c r="A52" s="380" t="s">
        <v>530</v>
      </c>
      <c r="B52" s="379">
        <v>0</v>
      </c>
      <c r="C52" s="389">
        <f>'[34]Formati 2.1  Sipas Tavaneve'!D47</f>
        <v>0</v>
      </c>
      <c r="D52" s="379"/>
      <c r="E52" s="379"/>
    </row>
    <row r="53" spans="1:5" ht="19.899999999999999" customHeight="1" thickBot="1" x14ac:dyDescent="0.3">
      <c r="A53" s="378" t="s">
        <v>49</v>
      </c>
      <c r="B53" s="379">
        <v>0</v>
      </c>
      <c r="C53" s="379">
        <v>0</v>
      </c>
      <c r="D53" s="379">
        <v>0</v>
      </c>
      <c r="E53" s="379">
        <v>0</v>
      </c>
    </row>
    <row r="54" spans="1:5" ht="30" customHeight="1" thickBot="1" x14ac:dyDescent="0.3">
      <c r="A54" s="380" t="s">
        <v>311</v>
      </c>
      <c r="B54" s="379">
        <v>0</v>
      </c>
      <c r="C54" s="389">
        <v>0</v>
      </c>
      <c r="D54" s="379"/>
      <c r="E54" s="379"/>
    </row>
    <row r="55" spans="1:5" ht="30" customHeight="1" thickBot="1" x14ac:dyDescent="0.3">
      <c r="A55" s="380" t="s">
        <v>531</v>
      </c>
      <c r="B55" s="379">
        <v>0</v>
      </c>
      <c r="C55" s="389">
        <v>0</v>
      </c>
      <c r="D55" s="379"/>
      <c r="E55" s="379"/>
    </row>
    <row r="56" spans="1:5" ht="19.899999999999999" customHeight="1" thickBot="1" x14ac:dyDescent="0.3">
      <c r="A56" s="378" t="s">
        <v>50</v>
      </c>
      <c r="B56" s="379">
        <f>'[34]Formati 2.1  Sipas Tavaneve'!C43</f>
        <v>200</v>
      </c>
      <c r="C56" s="379">
        <f>'[34]Formati 2.1  Sipas Tavaneve'!D43</f>
        <v>0</v>
      </c>
      <c r="D56" s="379">
        <f>'[34]Formati 2.1  Sipas Tavaneve'!E43</f>
        <v>0</v>
      </c>
      <c r="E56" s="379">
        <f>'[34]Formati 2.1  Sipas Tavaneve'!F43</f>
        <v>0</v>
      </c>
    </row>
    <row r="57" spans="1:5" ht="30" customHeight="1" thickBot="1" x14ac:dyDescent="0.3">
      <c r="A57" s="380" t="s">
        <v>313</v>
      </c>
      <c r="B57" s="379">
        <v>0</v>
      </c>
      <c r="C57" s="389">
        <v>0</v>
      </c>
      <c r="D57" s="379"/>
      <c r="E57" s="379"/>
    </row>
    <row r="58" spans="1:5" ht="30" customHeight="1" thickBot="1" x14ac:dyDescent="0.3">
      <c r="A58" s="380" t="s">
        <v>532</v>
      </c>
      <c r="B58" s="379">
        <v>0</v>
      </c>
      <c r="C58" s="389">
        <v>0</v>
      </c>
      <c r="D58" s="379"/>
      <c r="E58" s="379"/>
    </row>
    <row r="59" spans="1:5" ht="30" customHeight="1" thickBot="1" x14ac:dyDescent="0.3">
      <c r="A59" s="394" t="s">
        <v>533</v>
      </c>
      <c r="B59" s="395">
        <f>B56+B53+B50+B47+B44+B41+B38</f>
        <v>14697</v>
      </c>
      <c r="C59" s="395">
        <f t="shared" ref="C59:E59" si="0">C56+C53+C50+C47+C44+C41+C38</f>
        <v>0</v>
      </c>
      <c r="D59" s="395">
        <f t="shared" si="0"/>
        <v>0</v>
      </c>
      <c r="E59" s="395">
        <f t="shared" si="0"/>
        <v>0</v>
      </c>
    </row>
    <row r="60" spans="1:5" ht="10.15" customHeight="1" x14ac:dyDescent="0.25">
      <c r="A60" s="873" t="s">
        <v>513</v>
      </c>
      <c r="B60" s="876" t="s">
        <v>534</v>
      </c>
      <c r="C60" s="877"/>
      <c r="D60" s="877"/>
      <c r="E60" s="878"/>
    </row>
    <row r="61" spans="1:5" ht="10.15" customHeight="1" x14ac:dyDescent="0.25">
      <c r="A61" s="874"/>
      <c r="B61" s="861"/>
      <c r="C61" s="879"/>
      <c r="D61" s="879"/>
      <c r="E61" s="880"/>
    </row>
    <row r="62" spans="1:5" ht="10.15" customHeight="1" thickBot="1" x14ac:dyDescent="0.3">
      <c r="A62" s="875"/>
      <c r="B62" s="881"/>
      <c r="C62" s="865"/>
      <c r="D62" s="865"/>
      <c r="E62" s="882"/>
    </row>
    <row r="63" spans="1:5" ht="19.899999999999999" customHeight="1" thickBot="1" x14ac:dyDescent="0.3">
      <c r="A63" s="396" t="s">
        <v>52</v>
      </c>
      <c r="B63" s="395">
        <f>B59-B30</f>
        <v>0</v>
      </c>
      <c r="C63" s="395">
        <f t="shared" ref="C63:E63" si="1">IF(C59-C30=0,0,"Error")</f>
        <v>0</v>
      </c>
      <c r="D63" s="395">
        <f t="shared" si="1"/>
        <v>0</v>
      </c>
      <c r="E63" s="395">
        <f t="shared" si="1"/>
        <v>0</v>
      </c>
    </row>
    <row r="64" spans="1:5" ht="19.899999999999999" customHeight="1" thickBot="1" x14ac:dyDescent="0.3">
      <c r="A64" s="867" t="s">
        <v>535</v>
      </c>
      <c r="B64" s="868"/>
      <c r="C64" s="868"/>
      <c r="D64" s="868"/>
      <c r="E64" s="869"/>
    </row>
    <row r="65" spans="1:5" ht="19.899999999999999" customHeight="1" thickBot="1" x14ac:dyDescent="0.3">
      <c r="A65" s="396" t="s">
        <v>536</v>
      </c>
      <c r="B65" s="850" t="e">
        <f>'[34]Formati 2.1  Sipas Tavaneve'!C46:F46</f>
        <v>#VALUE!</v>
      </c>
      <c r="C65" s="851"/>
      <c r="D65" s="851"/>
      <c r="E65" s="852"/>
    </row>
    <row r="66" spans="1:5" ht="19.899999999999999" customHeight="1" thickBot="1" x14ac:dyDescent="0.3">
      <c r="A66" s="369" t="s">
        <v>30</v>
      </c>
      <c r="B66" s="850" t="e">
        <f>'[34]Formati 2.1  Sipas Tavaneve'!C47:F47</f>
        <v>#VALUE!</v>
      </c>
      <c r="C66" s="851"/>
      <c r="D66" s="851"/>
      <c r="E66" s="852"/>
    </row>
    <row r="67" spans="1:5" ht="19.899999999999999" customHeight="1" thickBot="1" x14ac:dyDescent="0.3">
      <c r="A67" s="369" t="s">
        <v>32</v>
      </c>
      <c r="B67" s="844" t="e">
        <f>'[34]Formati 2.1  Sipas Tavaneve'!C48:F48</f>
        <v>#VALUE!</v>
      </c>
      <c r="C67" s="845"/>
      <c r="D67" s="845"/>
      <c r="E67" s="846"/>
    </row>
    <row r="68" spans="1:5" ht="19.899999999999999" customHeight="1" x14ac:dyDescent="0.25">
      <c r="A68" s="856"/>
      <c r="B68" s="373">
        <v>2019</v>
      </c>
      <c r="C68" s="373">
        <v>2020</v>
      </c>
      <c r="D68" s="373">
        <v>2021</v>
      </c>
      <c r="E68" s="373">
        <v>2022</v>
      </c>
    </row>
    <row r="69" spans="1:5" ht="19.899999999999999" customHeight="1" thickBot="1" x14ac:dyDescent="0.3">
      <c r="A69" s="857"/>
      <c r="B69" s="374" t="s">
        <v>13</v>
      </c>
      <c r="C69" s="374" t="s">
        <v>14</v>
      </c>
      <c r="D69" s="374" t="s">
        <v>14</v>
      </c>
      <c r="E69" s="374" t="s">
        <v>14</v>
      </c>
    </row>
    <row r="70" spans="1:5" ht="19.899999999999999" customHeight="1" thickBot="1" x14ac:dyDescent="0.3">
      <c r="A70" s="369" t="s">
        <v>34</v>
      </c>
      <c r="B70" s="375">
        <f>'[34]Formati 2.1  Sipas Tavaneve'!C49</f>
        <v>800</v>
      </c>
      <c r="C70" s="375">
        <f>'[34]Formati 2.1  Sipas Tavaneve'!D49</f>
        <v>1000</v>
      </c>
      <c r="D70" s="375">
        <f>'[34]Formati 2.1  Sipas Tavaneve'!E49</f>
        <v>1200</v>
      </c>
      <c r="E70" s="375">
        <f>'[34]Formati 2.1  Sipas Tavaneve'!F49</f>
        <v>1400</v>
      </c>
    </row>
    <row r="71" spans="1:5" ht="19.899999999999999" customHeight="1" thickBot="1" x14ac:dyDescent="0.3">
      <c r="A71" s="369" t="s">
        <v>524</v>
      </c>
      <c r="B71" s="375">
        <v>169</v>
      </c>
      <c r="C71" s="375">
        <v>169</v>
      </c>
      <c r="D71" s="375">
        <v>169</v>
      </c>
      <c r="E71" s="375">
        <v>169</v>
      </c>
    </row>
    <row r="72" spans="1:5" ht="19.899999999999999" customHeight="1" thickBot="1" x14ac:dyDescent="0.3">
      <c r="A72" s="369" t="s">
        <v>35</v>
      </c>
      <c r="B72" s="397">
        <f>'[34]Formati 2.1  Sipas Tavaneve'!C52</f>
        <v>4209941</v>
      </c>
      <c r="C72" s="397">
        <f>'[34]Formati 2.1  Sipas Tavaneve'!D52</f>
        <v>4734400</v>
      </c>
      <c r="D72" s="397">
        <f>'[34]Formati 2.1  Sipas Tavaneve'!E52</f>
        <v>4784400</v>
      </c>
      <c r="E72" s="397">
        <f>'[34]Formati 2.1  Sipas Tavaneve'!F52</f>
        <v>4784400</v>
      </c>
    </row>
    <row r="73" spans="1:5" ht="19.899999999999999" customHeight="1" thickBot="1" x14ac:dyDescent="0.3">
      <c r="A73" s="369" t="s">
        <v>36</v>
      </c>
      <c r="B73" s="375">
        <f>B72/B70</f>
        <v>5262.4262500000004</v>
      </c>
      <c r="C73" s="375">
        <f>C72/C70</f>
        <v>4734.3999999999996</v>
      </c>
      <c r="D73" s="375">
        <f>D72/D70</f>
        <v>3987</v>
      </c>
      <c r="E73" s="375">
        <f>E72/E70</f>
        <v>3417.4285714285716</v>
      </c>
    </row>
    <row r="74" spans="1:5" ht="19.899999999999999" customHeight="1" thickBot="1" x14ac:dyDescent="0.3">
      <c r="A74" s="369" t="s">
        <v>37</v>
      </c>
      <c r="B74" s="376"/>
      <c r="C74" s="377">
        <f>C70/B70-1</f>
        <v>0.25</v>
      </c>
      <c r="D74" s="377">
        <f>D70/C70-1</f>
        <v>0.19999999999999996</v>
      </c>
      <c r="E74" s="377">
        <f>E70/D70-1</f>
        <v>0.16666666666666674</v>
      </c>
    </row>
    <row r="75" spans="1:5" ht="19.899999999999999" customHeight="1" thickBot="1" x14ac:dyDescent="0.3">
      <c r="A75" s="369" t="s">
        <v>39</v>
      </c>
      <c r="B75" s="376"/>
      <c r="C75" s="377">
        <f>C72/B72-1</f>
        <v>0.12457633016709746</v>
      </c>
      <c r="D75" s="377">
        <f t="shared" ref="D75:E76" si="2">D72/C72-1</f>
        <v>1.0561000337951931E-2</v>
      </c>
      <c r="E75" s="377">
        <f t="shared" si="2"/>
        <v>0</v>
      </c>
    </row>
    <row r="76" spans="1:5" ht="19.899999999999999" customHeight="1" thickBot="1" x14ac:dyDescent="0.3">
      <c r="A76" s="369" t="s">
        <v>40</v>
      </c>
      <c r="B76" s="376"/>
      <c r="C76" s="377">
        <f>C73/B73-1</f>
        <v>-0.10033893586632225</v>
      </c>
      <c r="D76" s="377">
        <f t="shared" si="2"/>
        <v>-0.15786583305170654</v>
      </c>
      <c r="E76" s="377">
        <f t="shared" si="2"/>
        <v>-0.14285714285714279</v>
      </c>
    </row>
    <row r="77" spans="1:5" ht="19.899999999999999" customHeight="1" thickBot="1" x14ac:dyDescent="0.3">
      <c r="A77" s="678" t="s">
        <v>537</v>
      </c>
      <c r="B77" s="679"/>
      <c r="C77" s="679"/>
      <c r="D77" s="679"/>
      <c r="E77" s="680"/>
    </row>
    <row r="78" spans="1:5" ht="19.899999999999999" customHeight="1" x14ac:dyDescent="0.25">
      <c r="A78" s="856"/>
      <c r="B78" s="373">
        <v>2018</v>
      </c>
      <c r="C78" s="373">
        <v>2019</v>
      </c>
      <c r="D78" s="373">
        <v>2020</v>
      </c>
      <c r="E78" s="373">
        <v>2021</v>
      </c>
    </row>
    <row r="79" spans="1:5" ht="19.899999999999999" customHeight="1" thickBot="1" x14ac:dyDescent="0.3">
      <c r="A79" s="857"/>
      <c r="B79" s="374" t="s">
        <v>13</v>
      </c>
      <c r="C79" s="374" t="s">
        <v>14</v>
      </c>
      <c r="D79" s="374" t="s">
        <v>14</v>
      </c>
      <c r="E79" s="374" t="s">
        <v>14</v>
      </c>
    </row>
    <row r="80" spans="1:5" ht="30" customHeight="1" thickBot="1" x14ac:dyDescent="0.3">
      <c r="A80" s="378" t="s">
        <v>42</v>
      </c>
      <c r="B80" s="379">
        <f>'[34]Formati 2.1  Sipas Tavaneve'!C60</f>
        <v>171000</v>
      </c>
      <c r="C80" s="379">
        <f>'[34]Formati 2.1  Sipas Tavaneve'!D60</f>
        <v>171000</v>
      </c>
      <c r="D80" s="379">
        <f>'[34]Formati 2.1  Sipas Tavaneve'!E60</f>
        <v>171000</v>
      </c>
      <c r="E80" s="379">
        <f>'[34]Formati 2.1  Sipas Tavaneve'!F60</f>
        <v>171000</v>
      </c>
    </row>
    <row r="81" spans="1:5" ht="30" customHeight="1" thickBot="1" x14ac:dyDescent="0.3">
      <c r="A81" s="380" t="s">
        <v>301</v>
      </c>
      <c r="B81" s="379"/>
      <c r="C81" s="377"/>
      <c r="D81" s="377"/>
      <c r="E81" s="377"/>
    </row>
    <row r="82" spans="1:5" ht="30" customHeight="1" thickBot="1" x14ac:dyDescent="0.3">
      <c r="A82" s="380" t="s">
        <v>320</v>
      </c>
      <c r="B82" s="379"/>
      <c r="C82" s="377"/>
      <c r="D82" s="377"/>
      <c r="E82" s="377"/>
    </row>
    <row r="83" spans="1:5" ht="30" customHeight="1" thickBot="1" x14ac:dyDescent="0.3">
      <c r="A83" s="378" t="s">
        <v>45</v>
      </c>
      <c r="B83" s="379">
        <f>'[34]Formati 2.1  Sipas Tavaneve'!C61</f>
        <v>29000</v>
      </c>
      <c r="C83" s="379">
        <f>'[34]Formati 2.1  Sipas Tavaneve'!D61</f>
        <v>29000</v>
      </c>
      <c r="D83" s="379">
        <f>'[34]Formati 2.1  Sipas Tavaneve'!E61</f>
        <v>29000</v>
      </c>
      <c r="E83" s="379">
        <f>'[34]Formati 2.1  Sipas Tavaneve'!F61</f>
        <v>29000</v>
      </c>
    </row>
    <row r="84" spans="1:5" ht="30" customHeight="1" thickBot="1" x14ac:dyDescent="0.3">
      <c r="A84" s="380" t="s">
        <v>303</v>
      </c>
      <c r="B84" s="379"/>
      <c r="C84" s="379"/>
      <c r="D84" s="379"/>
      <c r="E84" s="379"/>
    </row>
    <row r="85" spans="1:5" ht="30" customHeight="1" thickBot="1" x14ac:dyDescent="0.3">
      <c r="A85" s="380" t="s">
        <v>321</v>
      </c>
      <c r="B85" s="379"/>
      <c r="C85" s="379"/>
      <c r="D85" s="379"/>
      <c r="E85" s="379"/>
    </row>
    <row r="86" spans="1:5" ht="30" customHeight="1" thickBot="1" x14ac:dyDescent="0.3">
      <c r="A86" s="378" t="s">
        <v>46</v>
      </c>
      <c r="B86" s="379">
        <f>'[34]Formati 2.1  Sipas Tavaneve'!C62</f>
        <v>9941</v>
      </c>
      <c r="C86" s="379">
        <f>'[34]Formati 2.1  Sipas Tavaneve'!D62</f>
        <v>44400</v>
      </c>
      <c r="D86" s="379">
        <f>'[34]Formati 2.1  Sipas Tavaneve'!E62</f>
        <v>44400</v>
      </c>
      <c r="E86" s="379">
        <f>'[34]Formati 2.1  Sipas Tavaneve'!F62</f>
        <v>44400</v>
      </c>
    </row>
    <row r="87" spans="1:5" ht="30" customHeight="1" thickBot="1" x14ac:dyDescent="0.3">
      <c r="A87" s="380" t="s">
        <v>305</v>
      </c>
      <c r="B87" s="379"/>
      <c r="C87" s="379"/>
      <c r="D87" s="379"/>
      <c r="E87" s="379"/>
    </row>
    <row r="88" spans="1:5" ht="30" customHeight="1" thickBot="1" x14ac:dyDescent="0.3">
      <c r="A88" s="380" t="s">
        <v>322</v>
      </c>
      <c r="B88" s="379"/>
      <c r="C88" s="379"/>
      <c r="D88" s="379"/>
      <c r="E88" s="379"/>
    </row>
    <row r="89" spans="1:5" ht="30" customHeight="1" thickBot="1" x14ac:dyDescent="0.3">
      <c r="A89" s="378" t="s">
        <v>47</v>
      </c>
      <c r="B89" s="379">
        <f>'[34]Formati 2.1  Sipas Tavaneve'!C63</f>
        <v>0</v>
      </c>
      <c r="C89" s="379">
        <f>'[34]Formati 2.1  Sipas Tavaneve'!D63</f>
        <v>0</v>
      </c>
      <c r="D89" s="379">
        <f>'[34]Formati 2.1  Sipas Tavaneve'!E63</f>
        <v>0</v>
      </c>
      <c r="E89" s="379">
        <f>'[34]Formati 2.1  Sipas Tavaneve'!F63</f>
        <v>0</v>
      </c>
    </row>
    <row r="90" spans="1:5" ht="30" customHeight="1" thickBot="1" x14ac:dyDescent="0.3">
      <c r="A90" s="380" t="s">
        <v>307</v>
      </c>
      <c r="B90" s="379"/>
      <c r="C90" s="379"/>
      <c r="D90" s="379"/>
      <c r="E90" s="379"/>
    </row>
    <row r="91" spans="1:5" ht="30" customHeight="1" thickBot="1" x14ac:dyDescent="0.3">
      <c r="A91" s="380" t="s">
        <v>323</v>
      </c>
      <c r="B91" s="379"/>
      <c r="C91" s="379"/>
      <c r="D91" s="379"/>
      <c r="E91" s="379"/>
    </row>
    <row r="92" spans="1:5" ht="30" customHeight="1" thickBot="1" x14ac:dyDescent="0.3">
      <c r="A92" s="378" t="s">
        <v>48</v>
      </c>
      <c r="B92" s="398">
        <f>'[34]Formati 2.1  Sipas Tavaneve'!C64</f>
        <v>4000000</v>
      </c>
      <c r="C92" s="398">
        <f>'[34]Formati 2.1  Sipas Tavaneve'!D64</f>
        <v>4490000</v>
      </c>
      <c r="D92" s="398">
        <f>'[34]Formati 2.1  Sipas Tavaneve'!E64</f>
        <v>4540000</v>
      </c>
      <c r="E92" s="398">
        <f>'[34]Formati 2.1  Sipas Tavaneve'!F64</f>
        <v>4540000</v>
      </c>
    </row>
    <row r="93" spans="1:5" ht="30" customHeight="1" thickBot="1" x14ac:dyDescent="0.3">
      <c r="A93" s="380" t="s">
        <v>309</v>
      </c>
      <c r="B93" s="379"/>
      <c r="C93" s="379"/>
      <c r="D93" s="379"/>
      <c r="E93" s="379"/>
    </row>
    <row r="94" spans="1:5" ht="30" customHeight="1" thickBot="1" x14ac:dyDescent="0.3">
      <c r="A94" s="380" t="s">
        <v>324</v>
      </c>
      <c r="B94" s="379"/>
      <c r="C94" s="379"/>
      <c r="D94" s="379"/>
      <c r="E94" s="379"/>
    </row>
    <row r="95" spans="1:5" s="399" customFormat="1" ht="30" customHeight="1" thickBot="1" x14ac:dyDescent="0.3">
      <c r="A95" s="378" t="s">
        <v>49</v>
      </c>
      <c r="B95" s="379">
        <f>'[34]Formati 2.1  Sipas Tavaneve'!C65</f>
        <v>0</v>
      </c>
      <c r="C95" s="379">
        <f>'[34]Formati 2.1  Sipas Tavaneve'!D65</f>
        <v>0</v>
      </c>
      <c r="D95" s="379">
        <f>'[34]Formati 2.1  Sipas Tavaneve'!E65</f>
        <v>0</v>
      </c>
      <c r="E95" s="379">
        <f>'[34]Formati 2.1  Sipas Tavaneve'!F65</f>
        <v>0</v>
      </c>
    </row>
    <row r="96" spans="1:5" ht="30" customHeight="1" thickBot="1" x14ac:dyDescent="0.3">
      <c r="A96" s="380" t="s">
        <v>311</v>
      </c>
      <c r="B96" s="379"/>
      <c r="C96" s="379"/>
      <c r="D96" s="379"/>
      <c r="E96" s="379"/>
    </row>
    <row r="97" spans="1:9" ht="30" customHeight="1" thickBot="1" x14ac:dyDescent="0.3">
      <c r="A97" s="380" t="s">
        <v>325</v>
      </c>
      <c r="B97" s="379"/>
      <c r="C97" s="379"/>
      <c r="D97" s="379"/>
      <c r="E97" s="379"/>
    </row>
    <row r="98" spans="1:9" ht="30" customHeight="1" thickBot="1" x14ac:dyDescent="0.3">
      <c r="A98" s="378" t="s">
        <v>50</v>
      </c>
      <c r="B98" s="379">
        <f>'[34]Formati 2.1  Sipas Tavaneve'!C66</f>
        <v>0</v>
      </c>
      <c r="C98" s="379">
        <f>'[34]Formati 2.1  Sipas Tavaneve'!D66</f>
        <v>0</v>
      </c>
      <c r="D98" s="379">
        <f>'[34]Formati 2.1  Sipas Tavaneve'!E66</f>
        <v>0</v>
      </c>
      <c r="E98" s="379">
        <f>'[34]Formati 2.1  Sipas Tavaneve'!F66</f>
        <v>0</v>
      </c>
    </row>
    <row r="99" spans="1:9" ht="30" customHeight="1" thickBot="1" x14ac:dyDescent="0.3">
      <c r="A99" s="380" t="s">
        <v>313</v>
      </c>
      <c r="B99" s="379"/>
      <c r="C99" s="379"/>
      <c r="D99" s="379"/>
      <c r="E99" s="379"/>
    </row>
    <row r="100" spans="1:9" ht="30" customHeight="1" thickBot="1" x14ac:dyDescent="0.3">
      <c r="A100" s="380" t="s">
        <v>326</v>
      </c>
      <c r="B100" s="379"/>
      <c r="C100" s="379"/>
      <c r="D100" s="379"/>
      <c r="E100" s="379"/>
    </row>
    <row r="101" spans="1:9" ht="30" customHeight="1" thickBot="1" x14ac:dyDescent="0.3">
      <c r="A101" s="400" t="s">
        <v>538</v>
      </c>
      <c r="B101" s="379">
        <f>'[34]Formati 2.1  Sipas Tavaneve'!C67</f>
        <v>4209941</v>
      </c>
      <c r="C101" s="379">
        <f>'[34]Formati 2.1  Sipas Tavaneve'!D67</f>
        <v>4734400</v>
      </c>
      <c r="D101" s="379">
        <f>'[34]Formati 2.1  Sipas Tavaneve'!E67</f>
        <v>4784400</v>
      </c>
      <c r="E101" s="379">
        <f>'[34]Formati 2.1  Sipas Tavaneve'!F67</f>
        <v>4784400</v>
      </c>
      <c r="I101" s="401"/>
    </row>
    <row r="102" spans="1:9" ht="19.899999999999999" customHeight="1" x14ac:dyDescent="0.25">
      <c r="A102" s="873" t="s">
        <v>539</v>
      </c>
      <c r="B102" s="877"/>
      <c r="C102" s="877"/>
      <c r="D102" s="877"/>
      <c r="E102" s="878"/>
    </row>
    <row r="103" spans="1:9" ht="19.899999999999999" customHeight="1" x14ac:dyDescent="0.25">
      <c r="A103" s="874"/>
      <c r="B103" s="879"/>
      <c r="C103" s="879"/>
      <c r="D103" s="879"/>
      <c r="E103" s="880"/>
    </row>
    <row r="104" spans="1:9" ht="19.899999999999999" customHeight="1" thickBot="1" x14ac:dyDescent="0.3">
      <c r="A104" s="875"/>
      <c r="B104" s="865"/>
      <c r="C104" s="865"/>
      <c r="D104" s="865"/>
      <c r="E104" s="882"/>
    </row>
    <row r="105" spans="1:9" ht="30" customHeight="1" thickBot="1" x14ac:dyDescent="0.3">
      <c r="A105" s="396" t="s">
        <v>52</v>
      </c>
      <c r="B105" s="395">
        <f>IF(B101-B72=0,0,"Error")</f>
        <v>0</v>
      </c>
      <c r="C105" s="395">
        <f>IF(C101-C72=0,0,"Error")</f>
        <v>0</v>
      </c>
      <c r="D105" s="395">
        <f>IF(D101-D72=0,0,"Error")</f>
        <v>0</v>
      </c>
      <c r="E105" s="395">
        <f>IF(E101-E72=0,0,"Error")</f>
        <v>0</v>
      </c>
    </row>
    <row r="106" spans="1:9" ht="30" customHeight="1" thickBot="1" x14ac:dyDescent="0.3">
      <c r="A106" s="867" t="s">
        <v>540</v>
      </c>
      <c r="B106" s="868"/>
      <c r="C106" s="868"/>
      <c r="D106" s="868"/>
      <c r="E106" s="869"/>
    </row>
    <row r="107" spans="1:9" ht="30" customHeight="1" thickBot="1" x14ac:dyDescent="0.3">
      <c r="A107" s="372" t="s">
        <v>227</v>
      </c>
      <c r="B107" s="850" t="e">
        <f>'[34]Formati 2.1  Sipas Tavaneve'!C69:F69</f>
        <v>#VALUE!</v>
      </c>
      <c r="C107" s="851"/>
      <c r="D107" s="851"/>
      <c r="E107" s="852"/>
    </row>
    <row r="108" spans="1:9" ht="30" customHeight="1" thickBot="1" x14ac:dyDescent="0.3">
      <c r="A108" s="369" t="s">
        <v>30</v>
      </c>
      <c r="B108" s="883" t="e">
        <f>'[34]Formati 2.1  Sipas Tavaneve'!C70:F70</f>
        <v>#VALUE!</v>
      </c>
      <c r="C108" s="884"/>
      <c r="D108" s="884"/>
      <c r="E108" s="885"/>
    </row>
    <row r="109" spans="1:9" ht="30" customHeight="1" thickBot="1" x14ac:dyDescent="0.3">
      <c r="A109" s="369" t="s">
        <v>32</v>
      </c>
      <c r="B109" s="844" t="e">
        <f>'[34]Formati 2.1  Sipas Tavaneve'!C71:F71</f>
        <v>#VALUE!</v>
      </c>
      <c r="C109" s="845"/>
      <c r="D109" s="845"/>
      <c r="E109" s="846"/>
    </row>
    <row r="110" spans="1:9" ht="19.899999999999999" customHeight="1" x14ac:dyDescent="0.25">
      <c r="A110" s="856"/>
      <c r="B110" s="373">
        <v>2019</v>
      </c>
      <c r="C110" s="373">
        <v>2020</v>
      </c>
      <c r="D110" s="373">
        <v>2021</v>
      </c>
      <c r="E110" s="373">
        <v>2022</v>
      </c>
    </row>
    <row r="111" spans="1:9" ht="30" customHeight="1" thickBot="1" x14ac:dyDescent="0.3">
      <c r="A111" s="857"/>
      <c r="B111" s="374" t="s">
        <v>13</v>
      </c>
      <c r="C111" s="374" t="s">
        <v>14</v>
      </c>
      <c r="D111" s="374" t="s">
        <v>14</v>
      </c>
      <c r="E111" s="374" t="s">
        <v>14</v>
      </c>
    </row>
    <row r="112" spans="1:9" ht="30" customHeight="1" thickBot="1" x14ac:dyDescent="0.3">
      <c r="A112" s="369" t="s">
        <v>34</v>
      </c>
      <c r="B112" s="375">
        <v>1000</v>
      </c>
      <c r="C112" s="375">
        <v>1000</v>
      </c>
      <c r="D112" s="375">
        <v>1000</v>
      </c>
      <c r="E112" s="375">
        <v>1000</v>
      </c>
    </row>
    <row r="113" spans="1:5" ht="19.899999999999999" customHeight="1" thickBot="1" x14ac:dyDescent="0.3">
      <c r="A113" s="369" t="s">
        <v>524</v>
      </c>
      <c r="B113" s="375">
        <v>0</v>
      </c>
      <c r="C113" s="375">
        <v>0</v>
      </c>
      <c r="D113" s="375">
        <v>0</v>
      </c>
      <c r="E113" s="375">
        <v>0</v>
      </c>
    </row>
    <row r="114" spans="1:5" ht="30" customHeight="1" thickBot="1" x14ac:dyDescent="0.3">
      <c r="A114" s="369" t="s">
        <v>35</v>
      </c>
      <c r="B114" s="375">
        <f>'[34]Formati 2.1  Sipas Tavaneve'!C75</f>
        <v>18225</v>
      </c>
      <c r="C114" s="375">
        <f>'[34]Formati 2.1  Sipas Tavaneve'!D75</f>
        <v>22200</v>
      </c>
      <c r="D114" s="375">
        <f>'[34]Formati 2.1  Sipas Tavaneve'!E75</f>
        <v>22200</v>
      </c>
      <c r="E114" s="375">
        <f>'[34]Formati 2.1  Sipas Tavaneve'!F75</f>
        <v>22200</v>
      </c>
    </row>
    <row r="115" spans="1:5" ht="30" customHeight="1" thickBot="1" x14ac:dyDescent="0.3">
      <c r="A115" s="369" t="s">
        <v>36</v>
      </c>
      <c r="B115" s="375">
        <f>B114/B112</f>
        <v>18.225000000000001</v>
      </c>
      <c r="C115" s="375">
        <f>C114/C112</f>
        <v>22.2</v>
      </c>
      <c r="D115" s="375">
        <f t="shared" ref="D115:E115" si="3">D114/D112</f>
        <v>22.2</v>
      </c>
      <c r="E115" s="375">
        <f t="shared" si="3"/>
        <v>22.2</v>
      </c>
    </row>
    <row r="116" spans="1:5" ht="19.899999999999999" customHeight="1" thickBot="1" x14ac:dyDescent="0.3">
      <c r="A116" s="369" t="s">
        <v>37</v>
      </c>
      <c r="B116" s="376" t="s">
        <v>38</v>
      </c>
      <c r="C116" s="377">
        <f>C112/B112-1</f>
        <v>0</v>
      </c>
      <c r="D116" s="377">
        <f>D112/C112-1</f>
        <v>0</v>
      </c>
      <c r="E116" s="377">
        <f>E112/D112-1</f>
        <v>0</v>
      </c>
    </row>
    <row r="117" spans="1:5" ht="30" customHeight="1" thickBot="1" x14ac:dyDescent="0.3">
      <c r="A117" s="369" t="s">
        <v>39</v>
      </c>
      <c r="B117" s="376" t="s">
        <v>38</v>
      </c>
      <c r="C117" s="377">
        <f>C114/B114-1</f>
        <v>0.21810699588477367</v>
      </c>
      <c r="D117" s="377">
        <f>D114/C114-1</f>
        <v>0</v>
      </c>
      <c r="E117" s="377">
        <f t="shared" ref="E117:E118" si="4">E114/D114-1</f>
        <v>0</v>
      </c>
    </row>
    <row r="118" spans="1:5" ht="30" customHeight="1" thickBot="1" x14ac:dyDescent="0.3">
      <c r="A118" s="369" t="s">
        <v>40</v>
      </c>
      <c r="B118" s="376" t="s">
        <v>38</v>
      </c>
      <c r="C118" s="377">
        <f>C115/B115-1</f>
        <v>0.21810699588477345</v>
      </c>
      <c r="D118" s="377">
        <f t="shared" ref="D118" si="5">D115/C115-1</f>
        <v>0</v>
      </c>
      <c r="E118" s="377">
        <f t="shared" si="4"/>
        <v>0</v>
      </c>
    </row>
    <row r="119" spans="1:5" ht="19.899999999999999" customHeight="1" thickBot="1" x14ac:dyDescent="0.3">
      <c r="A119" s="678" t="s">
        <v>405</v>
      </c>
      <c r="B119" s="679"/>
      <c r="C119" s="679"/>
      <c r="D119" s="679"/>
      <c r="E119" s="680"/>
    </row>
    <row r="120" spans="1:5" ht="30" customHeight="1" x14ac:dyDescent="0.25">
      <c r="A120" s="856"/>
      <c r="B120" s="373">
        <v>2018</v>
      </c>
      <c r="C120" s="373">
        <v>2019</v>
      </c>
      <c r="D120" s="373">
        <v>2020</v>
      </c>
      <c r="E120" s="373">
        <v>2021</v>
      </c>
    </row>
    <row r="121" spans="1:5" ht="30" customHeight="1" thickBot="1" x14ac:dyDescent="0.3">
      <c r="A121" s="857"/>
      <c r="B121" s="374" t="s">
        <v>13</v>
      </c>
      <c r="C121" s="374" t="s">
        <v>14</v>
      </c>
      <c r="D121" s="374" t="s">
        <v>14</v>
      </c>
      <c r="E121" s="374" t="s">
        <v>14</v>
      </c>
    </row>
    <row r="122" spans="1:5" ht="19.899999999999999" customHeight="1" thickBot="1" x14ac:dyDescent="0.3">
      <c r="A122" s="378" t="s">
        <v>42</v>
      </c>
      <c r="B122" s="379">
        <f>'[34]Formati 2.1  Sipas Tavaneve'!C83</f>
        <v>0</v>
      </c>
      <c r="C122" s="379">
        <f>'[34]Formati 2.1  Sipas Tavaneve'!D83</f>
        <v>0</v>
      </c>
      <c r="D122" s="379">
        <f>'[34]Formati 2.1  Sipas Tavaneve'!E83</f>
        <v>0</v>
      </c>
      <c r="E122" s="379">
        <f>'[34]Formati 2.1  Sipas Tavaneve'!F83</f>
        <v>0</v>
      </c>
    </row>
    <row r="123" spans="1:5" ht="30" customHeight="1" thickBot="1" x14ac:dyDescent="0.3">
      <c r="A123" s="380" t="s">
        <v>301</v>
      </c>
      <c r="B123" s="379">
        <v>0</v>
      </c>
      <c r="C123" s="381">
        <v>0</v>
      </c>
      <c r="D123" s="381">
        <v>0</v>
      </c>
      <c r="E123" s="381">
        <v>0</v>
      </c>
    </row>
    <row r="124" spans="1:5" ht="30" customHeight="1" thickBot="1" x14ac:dyDescent="0.3">
      <c r="A124" s="402" t="s">
        <v>526</v>
      </c>
      <c r="B124" s="379">
        <v>0</v>
      </c>
      <c r="C124" s="377">
        <v>0</v>
      </c>
      <c r="D124" s="377">
        <v>0</v>
      </c>
      <c r="E124" s="377">
        <v>0</v>
      </c>
    </row>
    <row r="125" spans="1:5" ht="30" customHeight="1" thickBot="1" x14ac:dyDescent="0.3">
      <c r="A125" s="403" t="s">
        <v>45</v>
      </c>
      <c r="B125" s="379">
        <f>'[34]Formati 2.1  Sipas Tavaneve'!C84</f>
        <v>0</v>
      </c>
      <c r="C125" s="379">
        <f>'[34]Formati 2.1  Sipas Tavaneve'!D84</f>
        <v>0</v>
      </c>
      <c r="D125" s="379">
        <f>'[34]Formati 2.1  Sipas Tavaneve'!E84</f>
        <v>0</v>
      </c>
      <c r="E125" s="379">
        <f>'[34]Formati 2.1  Sipas Tavaneve'!F84</f>
        <v>0</v>
      </c>
    </row>
    <row r="126" spans="1:5" ht="30" customHeight="1" thickBot="1" x14ac:dyDescent="0.3">
      <c r="A126" s="383" t="s">
        <v>303</v>
      </c>
      <c r="B126" s="379">
        <v>0</v>
      </c>
      <c r="C126" s="381">
        <v>0</v>
      </c>
      <c r="D126" s="381">
        <v>0</v>
      </c>
      <c r="E126" s="381">
        <v>0</v>
      </c>
    </row>
    <row r="127" spans="1:5" ht="30" customHeight="1" thickBot="1" x14ac:dyDescent="0.3">
      <c r="A127" s="404" t="s">
        <v>527</v>
      </c>
      <c r="B127" s="385">
        <v>0</v>
      </c>
      <c r="C127" s="386">
        <v>0</v>
      </c>
      <c r="D127" s="386">
        <v>0</v>
      </c>
      <c r="E127" s="387">
        <v>0</v>
      </c>
    </row>
    <row r="128" spans="1:5" ht="30" customHeight="1" thickBot="1" x14ac:dyDescent="0.3">
      <c r="A128" s="405" t="s">
        <v>46</v>
      </c>
      <c r="B128" s="389">
        <f>'[34]Formati 2.1  Sipas Tavaneve'!C85</f>
        <v>18225</v>
      </c>
      <c r="C128" s="389">
        <f>'[34]Formati 2.1  Sipas Tavaneve'!D85</f>
        <v>22200</v>
      </c>
      <c r="D128" s="389">
        <f>'[34]Formati 2.1  Sipas Tavaneve'!E85</f>
        <v>22200</v>
      </c>
      <c r="E128" s="389">
        <f>'[34]Formati 2.1  Sipas Tavaneve'!F85</f>
        <v>22200</v>
      </c>
    </row>
    <row r="129" spans="1:5" ht="30" customHeight="1" thickBot="1" x14ac:dyDescent="0.3">
      <c r="A129" s="383" t="s">
        <v>305</v>
      </c>
      <c r="B129" s="379">
        <v>0</v>
      </c>
      <c r="C129" s="381">
        <v>0</v>
      </c>
      <c r="D129" s="381">
        <v>0</v>
      </c>
      <c r="E129" s="390">
        <v>0</v>
      </c>
    </row>
    <row r="130" spans="1:5" ht="30" customHeight="1" thickBot="1" x14ac:dyDescent="0.3">
      <c r="A130" s="406" t="s">
        <v>528</v>
      </c>
      <c r="B130" s="407">
        <v>0</v>
      </c>
      <c r="C130" s="408">
        <v>0</v>
      </c>
      <c r="D130" s="408">
        <v>0</v>
      </c>
      <c r="E130" s="409">
        <v>0</v>
      </c>
    </row>
    <row r="131" spans="1:5" ht="30" customHeight="1" thickBot="1" x14ac:dyDescent="0.3">
      <c r="A131" s="410" t="s">
        <v>47</v>
      </c>
      <c r="B131" s="411">
        <f>'[34]Formati 2.1  Sipas Tavaneve'!C86</f>
        <v>0</v>
      </c>
      <c r="C131" s="411">
        <f>'[34]Formati 2.1  Sipas Tavaneve'!D86</f>
        <v>0</v>
      </c>
      <c r="D131" s="411">
        <f>'[34]Formati 2.1  Sipas Tavaneve'!E86</f>
        <v>0</v>
      </c>
      <c r="E131" s="411">
        <f>'[34]Formati 2.1  Sipas Tavaneve'!F86</f>
        <v>0</v>
      </c>
    </row>
    <row r="132" spans="1:5" ht="30" customHeight="1" thickBot="1" x14ac:dyDescent="0.3">
      <c r="A132" s="380" t="s">
        <v>307</v>
      </c>
      <c r="B132" s="379"/>
      <c r="C132" s="379"/>
      <c r="D132" s="379"/>
      <c r="E132" s="379"/>
    </row>
    <row r="133" spans="1:5" ht="30" customHeight="1" thickBot="1" x14ac:dyDescent="0.3">
      <c r="A133" s="380" t="s">
        <v>529</v>
      </c>
      <c r="B133" s="379"/>
      <c r="C133" s="379"/>
      <c r="D133" s="379"/>
      <c r="E133" s="379"/>
    </row>
    <row r="134" spans="1:5" ht="30" customHeight="1" thickBot="1" x14ac:dyDescent="0.3">
      <c r="A134" s="378" t="s">
        <v>48</v>
      </c>
      <c r="B134" s="379">
        <f>'[34]Formati 2.1  Sipas Tavaneve'!C87</f>
        <v>0</v>
      </c>
      <c r="C134" s="379">
        <f>'[34]Formati 2.1  Sipas Tavaneve'!D87</f>
        <v>0</v>
      </c>
      <c r="D134" s="379">
        <f>'[34]Formati 2.1  Sipas Tavaneve'!E87</f>
        <v>0</v>
      </c>
      <c r="E134" s="379">
        <f>'[34]Formati 2.1  Sipas Tavaneve'!F87</f>
        <v>0</v>
      </c>
    </row>
    <row r="135" spans="1:5" ht="30" customHeight="1" thickBot="1" x14ac:dyDescent="0.3">
      <c r="A135" s="380" t="s">
        <v>309</v>
      </c>
      <c r="B135" s="379"/>
      <c r="C135" s="379"/>
      <c r="D135" s="379"/>
      <c r="E135" s="379"/>
    </row>
    <row r="136" spans="1:5" ht="30" customHeight="1" thickBot="1" x14ac:dyDescent="0.3">
      <c r="A136" s="380" t="s">
        <v>530</v>
      </c>
      <c r="B136" s="379"/>
      <c r="C136" s="379"/>
      <c r="D136" s="379"/>
      <c r="E136" s="379"/>
    </row>
    <row r="137" spans="1:5" ht="30" customHeight="1" thickBot="1" x14ac:dyDescent="0.3">
      <c r="A137" s="378" t="s">
        <v>49</v>
      </c>
      <c r="B137" s="379">
        <f>'[34]Formati 2.1  Sipas Tavaneve'!C88</f>
        <v>0</v>
      </c>
      <c r="C137" s="379">
        <f>'[34]Formati 2.1  Sipas Tavaneve'!D88</f>
        <v>0</v>
      </c>
      <c r="D137" s="379">
        <f>'[34]Formati 2.1  Sipas Tavaneve'!E88</f>
        <v>0</v>
      </c>
      <c r="E137" s="379">
        <f>'[34]Formati 2.1  Sipas Tavaneve'!F88</f>
        <v>0</v>
      </c>
    </row>
    <row r="138" spans="1:5" ht="30" customHeight="1" thickBot="1" x14ac:dyDescent="0.3">
      <c r="A138" s="380" t="s">
        <v>311</v>
      </c>
      <c r="B138" s="379"/>
      <c r="C138" s="379"/>
      <c r="D138" s="379"/>
      <c r="E138" s="379"/>
    </row>
    <row r="139" spans="1:5" ht="30" customHeight="1" thickBot="1" x14ac:dyDescent="0.3">
      <c r="A139" s="380" t="s">
        <v>531</v>
      </c>
      <c r="B139" s="379"/>
      <c r="C139" s="379"/>
      <c r="D139" s="379"/>
      <c r="E139" s="379"/>
    </row>
    <row r="140" spans="1:5" ht="30" customHeight="1" thickBot="1" x14ac:dyDescent="0.3">
      <c r="A140" s="378" t="s">
        <v>50</v>
      </c>
      <c r="B140" s="379">
        <f>'[34]Formati 2.1  Sipas Tavaneve'!C89</f>
        <v>0</v>
      </c>
      <c r="C140" s="379">
        <f>'[34]Formati 2.1  Sipas Tavaneve'!D89</f>
        <v>0</v>
      </c>
      <c r="D140" s="379">
        <f>'[34]Formati 2.1  Sipas Tavaneve'!E89</f>
        <v>0</v>
      </c>
      <c r="E140" s="379">
        <f>'[34]Formati 2.1  Sipas Tavaneve'!F89</f>
        <v>0</v>
      </c>
    </row>
    <row r="141" spans="1:5" ht="30" customHeight="1" thickBot="1" x14ac:dyDescent="0.3">
      <c r="A141" s="380" t="s">
        <v>313</v>
      </c>
      <c r="B141" s="379"/>
      <c r="C141" s="379"/>
      <c r="D141" s="379"/>
      <c r="E141" s="379"/>
    </row>
    <row r="142" spans="1:5" ht="30" customHeight="1" thickBot="1" x14ac:dyDescent="0.3">
      <c r="A142" s="380" t="s">
        <v>532</v>
      </c>
      <c r="B142" s="379"/>
      <c r="C142" s="379"/>
      <c r="D142" s="379"/>
      <c r="E142" s="379"/>
    </row>
    <row r="143" spans="1:5" ht="30" customHeight="1" thickBot="1" x14ac:dyDescent="0.3">
      <c r="A143" s="412" t="s">
        <v>231</v>
      </c>
      <c r="B143" s="379">
        <f>B140+B137+B134+B131+B128+B125+B122</f>
        <v>18225</v>
      </c>
      <c r="C143" s="379">
        <f t="shared" ref="C143:E143" si="6">C140+C137+C134+C131+C128+C125+C122</f>
        <v>22200</v>
      </c>
      <c r="D143" s="379">
        <f t="shared" si="6"/>
        <v>22200</v>
      </c>
      <c r="E143" s="379">
        <f t="shared" si="6"/>
        <v>22200</v>
      </c>
    </row>
    <row r="144" spans="1:5" ht="30" customHeight="1" thickBot="1" x14ac:dyDescent="0.3">
      <c r="A144" s="396" t="s">
        <v>52</v>
      </c>
      <c r="B144" s="395">
        <f>B167-B157</f>
        <v>0</v>
      </c>
      <c r="C144" s="395">
        <f>C167-C157</f>
        <v>0</v>
      </c>
      <c r="D144" s="395">
        <f>D167-D157</f>
        <v>0</v>
      </c>
      <c r="E144" s="395">
        <f>E167-E157</f>
        <v>0</v>
      </c>
    </row>
    <row r="145" spans="1:5" ht="30" customHeight="1" x14ac:dyDescent="0.25">
      <c r="A145" s="873" t="s">
        <v>541</v>
      </c>
      <c r="B145" s="886" t="s">
        <v>542</v>
      </c>
      <c r="C145" s="887"/>
      <c r="D145" s="887"/>
      <c r="E145" s="888"/>
    </row>
    <row r="146" spans="1:5" ht="30" customHeight="1" x14ac:dyDescent="0.25">
      <c r="A146" s="874"/>
      <c r="B146" s="889"/>
      <c r="C146" s="890"/>
      <c r="D146" s="890"/>
      <c r="E146" s="891"/>
    </row>
    <row r="147" spans="1:5" ht="30" customHeight="1" thickBot="1" x14ac:dyDescent="0.3">
      <c r="A147" s="875"/>
      <c r="B147" s="892"/>
      <c r="C147" s="893"/>
      <c r="D147" s="893"/>
      <c r="E147" s="894"/>
    </row>
    <row r="148" spans="1:5" ht="30" customHeight="1" thickBot="1" x14ac:dyDescent="0.3">
      <c r="A148" s="867" t="s">
        <v>65</v>
      </c>
      <c r="B148" s="868"/>
      <c r="C148" s="868"/>
      <c r="D148" s="868"/>
      <c r="E148" s="869"/>
    </row>
    <row r="149" spans="1:5" ht="30" customHeight="1" thickBot="1" x14ac:dyDescent="0.3">
      <c r="A149" s="867" t="s">
        <v>66</v>
      </c>
      <c r="B149" s="868"/>
      <c r="C149" s="868"/>
      <c r="D149" s="868"/>
      <c r="E149" s="869"/>
    </row>
    <row r="150" spans="1:5" ht="30" customHeight="1" thickBot="1" x14ac:dyDescent="0.3">
      <c r="A150" s="369" t="s">
        <v>67</v>
      </c>
      <c r="B150" s="895" t="e">
        <f>'[34]Formati 2.1  Sipas Tavaneve'!C94:F94</f>
        <v>#VALUE!</v>
      </c>
      <c r="C150" s="896"/>
      <c r="D150" s="896"/>
      <c r="E150" s="897"/>
    </row>
    <row r="151" spans="1:5" ht="30" customHeight="1" thickBot="1" x14ac:dyDescent="0.3">
      <c r="A151" s="372" t="s">
        <v>543</v>
      </c>
      <c r="B151" s="844" t="e">
        <f>'[34]Formati 2.1  Sipas Tavaneve'!C95:F95</f>
        <v>#VALUE!</v>
      </c>
      <c r="C151" s="845"/>
      <c r="D151" s="845"/>
      <c r="E151" s="846"/>
    </row>
    <row r="152" spans="1:5" ht="30" customHeight="1" thickBot="1" x14ac:dyDescent="0.3">
      <c r="A152" s="369" t="s">
        <v>30</v>
      </c>
      <c r="B152" s="850" t="e">
        <f>'[34]Formati 2.1  Sipas Tavaneve'!C96:F96</f>
        <v>#VALUE!</v>
      </c>
      <c r="C152" s="851"/>
      <c r="D152" s="851"/>
      <c r="E152" s="852"/>
    </row>
    <row r="153" spans="1:5" ht="30" customHeight="1" thickBot="1" x14ac:dyDescent="0.3">
      <c r="A153" s="369" t="s">
        <v>32</v>
      </c>
      <c r="B153" s="844" t="e">
        <f>'[34]Formati 2.1  Sipas Tavaneve'!C97:F97</f>
        <v>#VALUE!</v>
      </c>
      <c r="C153" s="845"/>
      <c r="D153" s="845"/>
      <c r="E153" s="846"/>
    </row>
    <row r="154" spans="1:5" ht="30" customHeight="1" x14ac:dyDescent="0.25">
      <c r="A154" s="856"/>
      <c r="B154" s="373">
        <v>2019</v>
      </c>
      <c r="C154" s="373">
        <v>2020</v>
      </c>
      <c r="D154" s="373">
        <v>2021</v>
      </c>
      <c r="E154" s="373">
        <v>2022</v>
      </c>
    </row>
    <row r="155" spans="1:5" ht="30" customHeight="1" thickBot="1" x14ac:dyDescent="0.3">
      <c r="A155" s="857"/>
      <c r="B155" s="374" t="s">
        <v>13</v>
      </c>
      <c r="C155" s="374" t="s">
        <v>14</v>
      </c>
      <c r="D155" s="374" t="s">
        <v>14</v>
      </c>
      <c r="E155" s="374" t="s">
        <v>14</v>
      </c>
    </row>
    <row r="156" spans="1:5" ht="30" customHeight="1" thickBot="1" x14ac:dyDescent="0.3">
      <c r="A156" s="369" t="s">
        <v>34</v>
      </c>
      <c r="B156" s="375">
        <f>'[34]Formati 2.1  Sipas Tavaneve'!C100</f>
        <v>1</v>
      </c>
      <c r="C156" s="375">
        <f>'[34]Formati 2.1  Sipas Tavaneve'!D100</f>
        <v>113</v>
      </c>
      <c r="D156" s="375">
        <f>'[34]Formati 2.1  Sipas Tavaneve'!E100</f>
        <v>23</v>
      </c>
      <c r="E156" s="375">
        <f>'[34]Formati 2.1  Sipas Tavaneve'!F100</f>
        <v>23</v>
      </c>
    </row>
    <row r="157" spans="1:5" ht="30" customHeight="1" thickBot="1" x14ac:dyDescent="0.3">
      <c r="A157" s="369" t="s">
        <v>35</v>
      </c>
      <c r="B157" s="375">
        <f>'[34]Formati 2.1  Sipas Tavaneve'!C101</f>
        <v>1000</v>
      </c>
      <c r="C157" s="375">
        <f>'[34]Formati 2.1  Sipas Tavaneve'!D101</f>
        <v>5000</v>
      </c>
      <c r="D157" s="375">
        <f>'[34]Formati 2.1  Sipas Tavaneve'!E101</f>
        <v>5000</v>
      </c>
      <c r="E157" s="375">
        <f>'[34]Formati 2.1  Sipas Tavaneve'!F101</f>
        <v>5000</v>
      </c>
    </row>
    <row r="158" spans="1:5" ht="19.899999999999999" customHeight="1" thickBot="1" x14ac:dyDescent="0.3">
      <c r="A158" s="369" t="s">
        <v>36</v>
      </c>
      <c r="B158" s="375">
        <f>B157/B156</f>
        <v>1000</v>
      </c>
      <c r="C158" s="375">
        <f t="shared" ref="C158:E158" si="7">C157/C156</f>
        <v>44.247787610619469</v>
      </c>
      <c r="D158" s="375">
        <f t="shared" si="7"/>
        <v>217.39130434782609</v>
      </c>
      <c r="E158" s="375">
        <f t="shared" si="7"/>
        <v>217.39130434782609</v>
      </c>
    </row>
    <row r="159" spans="1:5" ht="19.899999999999999" customHeight="1" thickBot="1" x14ac:dyDescent="0.3">
      <c r="A159" s="369" t="s">
        <v>37</v>
      </c>
      <c r="B159" s="376" t="s">
        <v>38</v>
      </c>
      <c r="C159" s="377">
        <f>C156/B156-1</f>
        <v>112</v>
      </c>
      <c r="D159" s="377">
        <f t="shared" ref="D159:E161" si="8">D156/C156-1</f>
        <v>-0.79646017699115046</v>
      </c>
      <c r="E159" s="377">
        <f t="shared" si="8"/>
        <v>0</v>
      </c>
    </row>
    <row r="160" spans="1:5" ht="19.899999999999999" customHeight="1" thickBot="1" x14ac:dyDescent="0.3">
      <c r="A160" s="369" t="s">
        <v>39</v>
      </c>
      <c r="B160" s="376" t="s">
        <v>38</v>
      </c>
      <c r="C160" s="377">
        <f>C157/B157-1</f>
        <v>4</v>
      </c>
      <c r="D160" s="377">
        <f t="shared" si="8"/>
        <v>0</v>
      </c>
      <c r="E160" s="377">
        <f t="shared" si="8"/>
        <v>0</v>
      </c>
    </row>
    <row r="161" spans="1:5" ht="19.899999999999999" customHeight="1" thickBot="1" x14ac:dyDescent="0.3">
      <c r="A161" s="369" t="s">
        <v>40</v>
      </c>
      <c r="B161" s="376" t="s">
        <v>38</v>
      </c>
      <c r="C161" s="377">
        <f>C158/B158-1</f>
        <v>-0.95575221238938057</v>
      </c>
      <c r="D161" s="377">
        <f t="shared" si="8"/>
        <v>3.9130434782608701</v>
      </c>
      <c r="E161" s="377">
        <f t="shared" si="8"/>
        <v>0</v>
      </c>
    </row>
    <row r="162" spans="1:5" ht="19.899999999999999" customHeight="1" thickBot="1" x14ac:dyDescent="0.3">
      <c r="A162" s="678" t="s">
        <v>544</v>
      </c>
      <c r="B162" s="679"/>
      <c r="C162" s="679"/>
      <c r="D162" s="679"/>
      <c r="E162" s="680"/>
    </row>
    <row r="163" spans="1:5" ht="19.899999999999999" customHeight="1" x14ac:dyDescent="0.25">
      <c r="A163" s="856"/>
      <c r="B163" s="373">
        <v>2018</v>
      </c>
      <c r="C163" s="373">
        <v>2019</v>
      </c>
      <c r="D163" s="373">
        <v>2020</v>
      </c>
      <c r="E163" s="373">
        <v>2021</v>
      </c>
    </row>
    <row r="164" spans="1:5" ht="19.899999999999999" customHeight="1" thickBot="1" x14ac:dyDescent="0.3">
      <c r="A164" s="857"/>
      <c r="B164" s="374" t="s">
        <v>13</v>
      </c>
      <c r="C164" s="374" t="s">
        <v>14</v>
      </c>
      <c r="D164" s="374" t="s">
        <v>14</v>
      </c>
      <c r="E164" s="374" t="s">
        <v>14</v>
      </c>
    </row>
    <row r="165" spans="1:5" ht="19.899999999999999" customHeight="1" thickBot="1" x14ac:dyDescent="0.3">
      <c r="A165" s="378" t="s">
        <v>75</v>
      </c>
      <c r="B165" s="379">
        <f>'[34]Formati 2.1  Sipas Tavaneve'!C109</f>
        <v>0</v>
      </c>
      <c r="C165" s="379">
        <f>'[34]Formati 2.1  Sipas Tavaneve'!D109</f>
        <v>0</v>
      </c>
      <c r="D165" s="379">
        <f>'[34]Formati 2.1  Sipas Tavaneve'!E109</f>
        <v>0</v>
      </c>
      <c r="E165" s="379">
        <f>'[34]Formati 2.1  Sipas Tavaneve'!F109</f>
        <v>0</v>
      </c>
    </row>
    <row r="166" spans="1:5" ht="19.899999999999999" customHeight="1" thickBot="1" x14ac:dyDescent="0.3">
      <c r="A166" s="378" t="s">
        <v>79</v>
      </c>
      <c r="B166" s="379">
        <f>B157</f>
        <v>1000</v>
      </c>
      <c r="C166" s="379">
        <f>C157</f>
        <v>5000</v>
      </c>
      <c r="D166" s="379">
        <f t="shared" ref="D166:E166" si="9">D157</f>
        <v>5000</v>
      </c>
      <c r="E166" s="379">
        <f t="shared" si="9"/>
        <v>5000</v>
      </c>
    </row>
    <row r="167" spans="1:5" ht="19.899999999999999" customHeight="1" thickBot="1" x14ac:dyDescent="0.3">
      <c r="A167" s="394" t="s">
        <v>545</v>
      </c>
      <c r="B167" s="379">
        <f>B166</f>
        <v>1000</v>
      </c>
      <c r="C167" s="379">
        <f>C166</f>
        <v>5000</v>
      </c>
      <c r="D167" s="379">
        <f t="shared" ref="D167:E167" si="10">D166</f>
        <v>5000</v>
      </c>
      <c r="E167" s="379">
        <f t="shared" si="10"/>
        <v>5000</v>
      </c>
    </row>
    <row r="168" spans="1:5" ht="19.899999999999999" customHeight="1" x14ac:dyDescent="0.25">
      <c r="A168" s="873" t="s">
        <v>546</v>
      </c>
      <c r="B168" s="886"/>
      <c r="C168" s="887"/>
      <c r="D168" s="887"/>
      <c r="E168" s="888"/>
    </row>
    <row r="169" spans="1:5" ht="19.899999999999999" customHeight="1" x14ac:dyDescent="0.25">
      <c r="A169" s="874"/>
      <c r="B169" s="889"/>
      <c r="C169" s="890"/>
      <c r="D169" s="890"/>
      <c r="E169" s="891"/>
    </row>
    <row r="170" spans="1:5" ht="19.899999999999999" customHeight="1" thickBot="1" x14ac:dyDescent="0.3">
      <c r="A170" s="875"/>
      <c r="B170" s="892"/>
      <c r="C170" s="893"/>
      <c r="D170" s="893"/>
      <c r="E170" s="894"/>
    </row>
    <row r="171" spans="1:5" ht="30" customHeight="1" thickBot="1" x14ac:dyDescent="0.3">
      <c r="A171" s="396" t="s">
        <v>52</v>
      </c>
      <c r="B171" s="395">
        <f>B143-B114</f>
        <v>0</v>
      </c>
      <c r="C171" s="395">
        <f>C143-C114</f>
        <v>0</v>
      </c>
      <c r="D171" s="395">
        <f>D143-D114</f>
        <v>0</v>
      </c>
      <c r="E171" s="395">
        <f>E143-E114</f>
        <v>0</v>
      </c>
    </row>
    <row r="172" spans="1:5" ht="19.899999999999999" customHeight="1" thickBot="1" x14ac:dyDescent="0.3">
      <c r="A172" s="867" t="s">
        <v>547</v>
      </c>
      <c r="B172" s="868"/>
      <c r="C172" s="868"/>
      <c r="D172" s="868"/>
      <c r="E172" s="869"/>
    </row>
    <row r="173" spans="1:5" ht="19.899999999999999" customHeight="1" thickBot="1" x14ac:dyDescent="0.3">
      <c r="A173" s="396" t="s">
        <v>233</v>
      </c>
      <c r="B173" s="850" t="e">
        <f>'[34]Formati 2.1  Sipas Tavaneve'!C113:F113</f>
        <v>#VALUE!</v>
      </c>
      <c r="C173" s="851"/>
      <c r="D173" s="851"/>
      <c r="E173" s="852"/>
    </row>
    <row r="174" spans="1:5" ht="30" customHeight="1" thickBot="1" x14ac:dyDescent="0.3">
      <c r="A174" s="369" t="s">
        <v>30</v>
      </c>
      <c r="B174" s="850" t="e">
        <f>'[34]Formati 2.1  Sipas Tavaneve'!C114:F114</f>
        <v>#VALUE!</v>
      </c>
      <c r="C174" s="851"/>
      <c r="D174" s="851"/>
      <c r="E174" s="852"/>
    </row>
    <row r="175" spans="1:5" ht="19.899999999999999" customHeight="1" thickBot="1" x14ac:dyDescent="0.3">
      <c r="A175" s="369" t="s">
        <v>32</v>
      </c>
      <c r="B175" s="844" t="e">
        <f>'[34]Formati 2.1  Sipas Tavaneve'!C115:F115</f>
        <v>#VALUE!</v>
      </c>
      <c r="C175" s="845"/>
      <c r="D175" s="845"/>
      <c r="E175" s="846"/>
    </row>
    <row r="176" spans="1:5" ht="19.899999999999999" customHeight="1" x14ac:dyDescent="0.25">
      <c r="A176" s="856"/>
      <c r="B176" s="373">
        <v>2019</v>
      </c>
      <c r="C176" s="373">
        <v>2020</v>
      </c>
      <c r="D176" s="373">
        <v>2021</v>
      </c>
      <c r="E176" s="373">
        <v>2022</v>
      </c>
    </row>
    <row r="177" spans="1:5" ht="19.899999999999999" customHeight="1" thickBot="1" x14ac:dyDescent="0.3">
      <c r="A177" s="857"/>
      <c r="B177" s="374" t="s">
        <v>13</v>
      </c>
      <c r="C177" s="374" t="s">
        <v>14</v>
      </c>
      <c r="D177" s="374" t="s">
        <v>14</v>
      </c>
      <c r="E177" s="374" t="s">
        <v>14</v>
      </c>
    </row>
    <row r="178" spans="1:5" ht="19.899999999999999" customHeight="1" thickBot="1" x14ac:dyDescent="0.3">
      <c r="A178" s="369" t="s">
        <v>34</v>
      </c>
      <c r="B178" s="375">
        <f>'[34]Formati 2.1  Sipas Tavaneve'!C116</f>
        <v>400</v>
      </c>
      <c r="C178" s="375">
        <f>'[34]Formati 2.1  Sipas Tavaneve'!D116</f>
        <v>410</v>
      </c>
      <c r="D178" s="375">
        <f>'[34]Formati 2.1  Sipas Tavaneve'!E116</f>
        <v>420</v>
      </c>
      <c r="E178" s="375">
        <f>'[34]Formati 2.1  Sipas Tavaneve'!F116</f>
        <v>430</v>
      </c>
    </row>
    <row r="179" spans="1:5" ht="19.899999999999999" customHeight="1" thickBot="1" x14ac:dyDescent="0.3">
      <c r="A179" s="369" t="s">
        <v>524</v>
      </c>
      <c r="B179" s="375">
        <v>0</v>
      </c>
      <c r="C179" s="375">
        <v>0</v>
      </c>
      <c r="D179" s="375">
        <v>0</v>
      </c>
      <c r="E179" s="375">
        <v>0</v>
      </c>
    </row>
    <row r="180" spans="1:5" ht="19.899999999999999" customHeight="1" thickBot="1" x14ac:dyDescent="0.3">
      <c r="A180" s="369" t="s">
        <v>35</v>
      </c>
      <c r="B180" s="375">
        <f>'[34]Formati 2.1  Sipas Tavaneve'!C119</f>
        <v>4142</v>
      </c>
      <c r="C180" s="375">
        <f>'[34]Formati 2.1  Sipas Tavaneve'!D119</f>
        <v>7400</v>
      </c>
      <c r="D180" s="375">
        <f>'[34]Formati 2.1  Sipas Tavaneve'!E119</f>
        <v>7400</v>
      </c>
      <c r="E180" s="375">
        <f>'[34]Formati 2.1  Sipas Tavaneve'!F119</f>
        <v>7400</v>
      </c>
    </row>
    <row r="181" spans="1:5" ht="19.899999999999999" customHeight="1" thickBot="1" x14ac:dyDescent="0.3">
      <c r="A181" s="369" t="s">
        <v>36</v>
      </c>
      <c r="B181" s="375">
        <f>B180/B178</f>
        <v>10.355</v>
      </c>
      <c r="C181" s="375">
        <f>C180/C178</f>
        <v>18.048780487804876</v>
      </c>
      <c r="D181" s="375">
        <f>D180/D178</f>
        <v>17.61904761904762</v>
      </c>
      <c r="E181" s="375">
        <f>E180/E178</f>
        <v>17.209302325581394</v>
      </c>
    </row>
    <row r="182" spans="1:5" ht="19.899999999999999" customHeight="1" thickBot="1" x14ac:dyDescent="0.3">
      <c r="A182" s="369" t="s">
        <v>37</v>
      </c>
      <c r="B182" s="376"/>
      <c r="C182" s="377">
        <f>C178/B178-1</f>
        <v>2.4999999999999911E-2</v>
      </c>
      <c r="D182" s="377">
        <f>D178/C178-1</f>
        <v>2.4390243902439046E-2</v>
      </c>
      <c r="E182" s="377">
        <f>E178/D178-1</f>
        <v>2.3809523809523725E-2</v>
      </c>
    </row>
    <row r="183" spans="1:5" ht="19.899999999999999" customHeight="1" thickBot="1" x14ac:dyDescent="0.3">
      <c r="A183" s="369" t="s">
        <v>39</v>
      </c>
      <c r="B183" s="376"/>
      <c r="C183" s="377">
        <f>C180/B180-1</f>
        <v>0.78657653307580877</v>
      </c>
      <c r="D183" s="377">
        <f t="shared" ref="D183:E184" si="11">D180/C180-1</f>
        <v>0</v>
      </c>
      <c r="E183" s="377">
        <f t="shared" si="11"/>
        <v>0</v>
      </c>
    </row>
    <row r="184" spans="1:5" ht="19.899999999999999" customHeight="1" thickBot="1" x14ac:dyDescent="0.3">
      <c r="A184" s="369" t="s">
        <v>40</v>
      </c>
      <c r="B184" s="376"/>
      <c r="C184" s="377">
        <f>C181/B181-1</f>
        <v>0.74300149568371565</v>
      </c>
      <c r="D184" s="377">
        <f t="shared" si="11"/>
        <v>-2.3809523809523614E-2</v>
      </c>
      <c r="E184" s="377">
        <f t="shared" si="11"/>
        <v>-2.3255813953488524E-2</v>
      </c>
    </row>
    <row r="185" spans="1:5" ht="19.899999999999999" customHeight="1" thickBot="1" x14ac:dyDescent="0.3">
      <c r="A185" s="678" t="s">
        <v>548</v>
      </c>
      <c r="B185" s="679"/>
      <c r="C185" s="679"/>
      <c r="D185" s="679"/>
      <c r="E185" s="680"/>
    </row>
    <row r="186" spans="1:5" ht="19.899999999999999" customHeight="1" x14ac:dyDescent="0.25">
      <c r="A186" s="856"/>
      <c r="B186" s="373">
        <v>2018</v>
      </c>
      <c r="C186" s="373">
        <v>2019</v>
      </c>
      <c r="D186" s="373">
        <v>2020</v>
      </c>
      <c r="E186" s="373">
        <v>2021</v>
      </c>
    </row>
    <row r="187" spans="1:5" ht="19.899999999999999" customHeight="1" thickBot="1" x14ac:dyDescent="0.3">
      <c r="A187" s="857"/>
      <c r="B187" s="374" t="s">
        <v>13</v>
      </c>
      <c r="C187" s="374" t="s">
        <v>14</v>
      </c>
      <c r="D187" s="374" t="s">
        <v>14</v>
      </c>
      <c r="E187" s="374" t="s">
        <v>14</v>
      </c>
    </row>
    <row r="188" spans="1:5" ht="19.899999999999999" customHeight="1" thickBot="1" x14ac:dyDescent="0.3">
      <c r="A188" s="378" t="s">
        <v>42</v>
      </c>
      <c r="B188" s="379">
        <f>'[34]Formati 2.1  Sipas Tavaneve'!C127</f>
        <v>0</v>
      </c>
      <c r="C188" s="379">
        <f>'[34]Formati 2.1  Sipas Tavaneve'!D127</f>
        <v>0</v>
      </c>
      <c r="D188" s="379">
        <f>'[34]Formati 2.1  Sipas Tavaneve'!E127</f>
        <v>0</v>
      </c>
      <c r="E188" s="379">
        <f>'[34]Formati 2.1  Sipas Tavaneve'!F127</f>
        <v>0</v>
      </c>
    </row>
    <row r="189" spans="1:5" ht="30" customHeight="1" thickBot="1" x14ac:dyDescent="0.3">
      <c r="A189" s="380" t="s">
        <v>301</v>
      </c>
      <c r="B189" s="379"/>
      <c r="C189" s="377"/>
      <c r="D189" s="377"/>
      <c r="E189" s="377"/>
    </row>
    <row r="190" spans="1:5" ht="30" customHeight="1" thickBot="1" x14ac:dyDescent="0.3">
      <c r="A190" s="380" t="s">
        <v>320</v>
      </c>
      <c r="B190" s="379"/>
      <c r="C190" s="377"/>
      <c r="D190" s="377"/>
      <c r="E190" s="377"/>
    </row>
    <row r="191" spans="1:5" ht="30" customHeight="1" thickBot="1" x14ac:dyDescent="0.3">
      <c r="A191" s="378" t="s">
        <v>45</v>
      </c>
      <c r="B191" s="379">
        <f>'[34]Formati 2.1  Sipas Tavaneve'!C128</f>
        <v>0</v>
      </c>
      <c r="C191" s="379">
        <f>'[34]Formati 2.1  Sipas Tavaneve'!D128</f>
        <v>0</v>
      </c>
      <c r="D191" s="379">
        <f>'[34]Formati 2.1  Sipas Tavaneve'!E128</f>
        <v>0</v>
      </c>
      <c r="E191" s="379">
        <f>'[34]Formati 2.1  Sipas Tavaneve'!F128</f>
        <v>0</v>
      </c>
    </row>
    <row r="192" spans="1:5" ht="30" customHeight="1" thickBot="1" x14ac:dyDescent="0.3">
      <c r="A192" s="380" t="s">
        <v>303</v>
      </c>
      <c r="B192" s="379"/>
      <c r="C192" s="379"/>
      <c r="D192" s="379"/>
      <c r="E192" s="379"/>
    </row>
    <row r="193" spans="1:5" ht="30" customHeight="1" thickBot="1" x14ac:dyDescent="0.3">
      <c r="A193" s="380" t="s">
        <v>321</v>
      </c>
      <c r="B193" s="379"/>
      <c r="C193" s="379"/>
      <c r="D193" s="379"/>
      <c r="E193" s="379"/>
    </row>
    <row r="194" spans="1:5" ht="19.899999999999999" customHeight="1" thickBot="1" x14ac:dyDescent="0.3">
      <c r="A194" s="378" t="s">
        <v>46</v>
      </c>
      <c r="B194" s="379">
        <f>'[34]Formati 2.1  Sipas Tavaneve'!C129</f>
        <v>4142</v>
      </c>
      <c r="C194" s="379">
        <f>'[34]Formati 2.1  Sipas Tavaneve'!D129</f>
        <v>7400</v>
      </c>
      <c r="D194" s="379">
        <f>'[34]Formati 2.1  Sipas Tavaneve'!E129</f>
        <v>7400</v>
      </c>
      <c r="E194" s="379">
        <f>'[34]Formati 2.1  Sipas Tavaneve'!F129</f>
        <v>7400</v>
      </c>
    </row>
    <row r="195" spans="1:5" ht="30" customHeight="1" thickBot="1" x14ac:dyDescent="0.3">
      <c r="A195" s="380" t="s">
        <v>305</v>
      </c>
      <c r="B195" s="379"/>
      <c r="C195" s="379"/>
      <c r="D195" s="379"/>
      <c r="E195" s="379"/>
    </row>
    <row r="196" spans="1:5" ht="30" customHeight="1" thickBot="1" x14ac:dyDescent="0.3">
      <c r="A196" s="380" t="s">
        <v>322</v>
      </c>
      <c r="B196" s="379"/>
      <c r="C196" s="379"/>
      <c r="D196" s="379"/>
      <c r="E196" s="379"/>
    </row>
    <row r="197" spans="1:5" ht="19.899999999999999" customHeight="1" thickBot="1" x14ac:dyDescent="0.3">
      <c r="A197" s="378" t="s">
        <v>47</v>
      </c>
      <c r="B197" s="379">
        <f>'[34]Formati 2.1  Sipas Tavaneve'!C130</f>
        <v>0</v>
      </c>
      <c r="C197" s="379">
        <f>'[34]Formati 2.1  Sipas Tavaneve'!D130</f>
        <v>0</v>
      </c>
      <c r="D197" s="379">
        <f>'[34]Formati 2.1  Sipas Tavaneve'!E130</f>
        <v>0</v>
      </c>
      <c r="E197" s="379">
        <f>'[34]Formati 2.1  Sipas Tavaneve'!F130</f>
        <v>0</v>
      </c>
    </row>
    <row r="198" spans="1:5" ht="30" customHeight="1" thickBot="1" x14ac:dyDescent="0.3">
      <c r="A198" s="380" t="s">
        <v>307</v>
      </c>
      <c r="B198" s="379"/>
      <c r="C198" s="379"/>
      <c r="D198" s="379"/>
      <c r="E198" s="379"/>
    </row>
    <row r="199" spans="1:5" ht="30" customHeight="1" thickBot="1" x14ac:dyDescent="0.3">
      <c r="A199" s="380" t="s">
        <v>323</v>
      </c>
      <c r="B199" s="379"/>
      <c r="C199" s="379"/>
      <c r="D199" s="379"/>
      <c r="E199" s="379"/>
    </row>
    <row r="200" spans="1:5" ht="19.899999999999999" customHeight="1" thickBot="1" x14ac:dyDescent="0.3">
      <c r="A200" s="378" t="s">
        <v>48</v>
      </c>
      <c r="B200" s="379">
        <f>'[34]Formati 2.1  Sipas Tavaneve'!C131</f>
        <v>0</v>
      </c>
      <c r="C200" s="379">
        <f>'[34]Formati 2.1  Sipas Tavaneve'!D131</f>
        <v>0</v>
      </c>
      <c r="D200" s="379">
        <f>'[34]Formati 2.1  Sipas Tavaneve'!E131</f>
        <v>0</v>
      </c>
      <c r="E200" s="379">
        <f>'[34]Formati 2.1  Sipas Tavaneve'!F131</f>
        <v>0</v>
      </c>
    </row>
    <row r="201" spans="1:5" ht="30" customHeight="1" thickBot="1" x14ac:dyDescent="0.3">
      <c r="A201" s="380" t="s">
        <v>309</v>
      </c>
      <c r="B201" s="379"/>
      <c r="C201" s="379"/>
      <c r="D201" s="379"/>
      <c r="E201" s="379"/>
    </row>
    <row r="202" spans="1:5" ht="30" customHeight="1" thickBot="1" x14ac:dyDescent="0.3">
      <c r="A202" s="380" t="s">
        <v>324</v>
      </c>
      <c r="B202" s="379"/>
      <c r="C202" s="379"/>
      <c r="D202" s="379"/>
      <c r="E202" s="379"/>
    </row>
    <row r="203" spans="1:5" ht="19.899999999999999" customHeight="1" thickBot="1" x14ac:dyDescent="0.3">
      <c r="A203" s="378" t="s">
        <v>49</v>
      </c>
      <c r="B203" s="379">
        <f>'[34]Formati 2.1  Sipas Tavaneve'!C132</f>
        <v>0</v>
      </c>
      <c r="C203" s="379">
        <f>'[34]Formati 2.1  Sipas Tavaneve'!D132</f>
        <v>0</v>
      </c>
      <c r="D203" s="379">
        <f>'[34]Formati 2.1  Sipas Tavaneve'!E132</f>
        <v>0</v>
      </c>
      <c r="E203" s="379">
        <f>'[34]Formati 2.1  Sipas Tavaneve'!F132</f>
        <v>0</v>
      </c>
    </row>
    <row r="204" spans="1:5" ht="30" customHeight="1" thickBot="1" x14ac:dyDescent="0.3">
      <c r="A204" s="380" t="s">
        <v>311</v>
      </c>
      <c r="B204" s="379"/>
      <c r="C204" s="379"/>
      <c r="D204" s="379"/>
      <c r="E204" s="379"/>
    </row>
    <row r="205" spans="1:5" ht="30" customHeight="1" thickBot="1" x14ac:dyDescent="0.3">
      <c r="A205" s="380" t="s">
        <v>325</v>
      </c>
      <c r="B205" s="379"/>
      <c r="C205" s="379"/>
      <c r="D205" s="379"/>
      <c r="E205" s="379"/>
    </row>
    <row r="206" spans="1:5" ht="19.899999999999999" customHeight="1" thickBot="1" x14ac:dyDescent="0.3">
      <c r="A206" s="378" t="s">
        <v>50</v>
      </c>
      <c r="B206" s="379">
        <f>'[34]Formati 2.1  Sipas Tavaneve'!C133</f>
        <v>0</v>
      </c>
      <c r="C206" s="379">
        <f>'[34]Formati 2.1  Sipas Tavaneve'!D133</f>
        <v>0</v>
      </c>
      <c r="D206" s="379">
        <f>'[34]Formati 2.1  Sipas Tavaneve'!E133</f>
        <v>0</v>
      </c>
      <c r="E206" s="379">
        <f>'[34]Formati 2.1  Sipas Tavaneve'!F133</f>
        <v>0</v>
      </c>
    </row>
    <row r="207" spans="1:5" ht="30" customHeight="1" thickBot="1" x14ac:dyDescent="0.3">
      <c r="A207" s="380" t="s">
        <v>313</v>
      </c>
      <c r="B207" s="379"/>
      <c r="C207" s="379"/>
      <c r="D207" s="379"/>
      <c r="E207" s="379"/>
    </row>
    <row r="208" spans="1:5" ht="30" customHeight="1" thickBot="1" x14ac:dyDescent="0.3">
      <c r="A208" s="380" t="s">
        <v>326</v>
      </c>
      <c r="B208" s="379"/>
      <c r="C208" s="379"/>
      <c r="D208" s="379"/>
      <c r="E208" s="379"/>
    </row>
    <row r="209" spans="1:5" ht="19.899999999999999" customHeight="1" thickBot="1" x14ac:dyDescent="0.3">
      <c r="A209" s="400" t="s">
        <v>238</v>
      </c>
      <c r="B209" s="379">
        <f>B206+B203+B200+B197+B194+B191+B188</f>
        <v>4142</v>
      </c>
      <c r="C209" s="379">
        <f t="shared" ref="C209:E209" si="12">C206+C203+C200+C197+C194+C191+C188</f>
        <v>7400</v>
      </c>
      <c r="D209" s="379">
        <f t="shared" si="12"/>
        <v>7400</v>
      </c>
      <c r="E209" s="379">
        <f t="shared" si="12"/>
        <v>7400</v>
      </c>
    </row>
    <row r="210" spans="1:5" ht="10.15" customHeight="1" x14ac:dyDescent="0.25">
      <c r="A210" s="873" t="s">
        <v>549</v>
      </c>
      <c r="B210" s="877"/>
      <c r="C210" s="877"/>
      <c r="D210" s="877"/>
      <c r="E210" s="878"/>
    </row>
    <row r="211" spans="1:5" ht="10.15" customHeight="1" x14ac:dyDescent="0.25">
      <c r="A211" s="874"/>
      <c r="B211" s="879"/>
      <c r="C211" s="879"/>
      <c r="D211" s="879"/>
      <c r="E211" s="880"/>
    </row>
    <row r="212" spans="1:5" ht="10.15" customHeight="1" thickBot="1" x14ac:dyDescent="0.3">
      <c r="A212" s="875"/>
      <c r="B212" s="865"/>
      <c r="C212" s="865"/>
      <c r="D212" s="865"/>
      <c r="E212" s="882"/>
    </row>
    <row r="213" spans="1:5" ht="19.899999999999999" customHeight="1" thickBot="1" x14ac:dyDescent="0.3">
      <c r="A213" s="396" t="s">
        <v>52</v>
      </c>
      <c r="B213" s="395">
        <f>IF(B209-B180=0,0,"Error")</f>
        <v>0</v>
      </c>
      <c r="C213" s="395">
        <f>IF(C209-C180=0,0,"Error")</f>
        <v>0</v>
      </c>
      <c r="D213" s="395">
        <f>IF(D209-D180=0,0,"Error")</f>
        <v>0</v>
      </c>
      <c r="E213" s="395">
        <f>IF(E209-E180=0,0,"Error")</f>
        <v>0</v>
      </c>
    </row>
    <row r="214" spans="1:5" ht="58.5" customHeight="1" thickBot="1" x14ac:dyDescent="0.3">
      <c r="A214" s="413" t="s">
        <v>112</v>
      </c>
      <c r="B214" s="850" t="e">
        <f>'[34]Formati 2.1  Sipas Tavaneve'!C136:F136</f>
        <v>#VALUE!</v>
      </c>
      <c r="C214" s="851"/>
      <c r="D214" s="851"/>
      <c r="E214" s="898"/>
    </row>
    <row r="215" spans="1:5" ht="30" customHeight="1" thickBot="1" x14ac:dyDescent="0.3">
      <c r="A215" s="850" t="s">
        <v>550</v>
      </c>
      <c r="B215" s="851"/>
      <c r="C215" s="851"/>
      <c r="D215" s="851"/>
      <c r="E215" s="898"/>
    </row>
    <row r="216" spans="1:5" ht="30" customHeight="1" thickBot="1" x14ac:dyDescent="0.3">
      <c r="A216" s="362" t="str">
        <f>'[34]Formati 2.1  Sipas Tavaneve'!B138</f>
        <v>Vendime të trajtuara  kundrejt totalit te Dosjeve</v>
      </c>
      <c r="B216" s="371">
        <f>'[34]Formati 2.1  Sipas Tavaneve'!C138</f>
        <v>0.48</v>
      </c>
      <c r="C216" s="371">
        <f>'[34]Formati 2.1  Sipas Tavaneve'!D138</f>
        <v>0</v>
      </c>
      <c r="D216" s="371">
        <f>'[34]Formati 2.1  Sipas Tavaneve'!E138</f>
        <v>0</v>
      </c>
      <c r="E216" s="371">
        <f>'[34]Formati 2.1  Sipas Tavaneve'!F138</f>
        <v>0</v>
      </c>
    </row>
    <row r="217" spans="1:5" ht="30" customHeight="1" thickBot="1" x14ac:dyDescent="0.3">
      <c r="A217" s="867" t="s">
        <v>551</v>
      </c>
      <c r="B217" s="868"/>
      <c r="C217" s="868"/>
      <c r="D217" s="868"/>
      <c r="E217" s="869"/>
    </row>
    <row r="218" spans="1:5" ht="30" customHeight="1" thickBot="1" x14ac:dyDescent="0.3">
      <c r="A218" s="867" t="s">
        <v>27</v>
      </c>
      <c r="B218" s="868"/>
      <c r="C218" s="868"/>
      <c r="D218" s="868"/>
      <c r="E218" s="869"/>
    </row>
    <row r="219" spans="1:5" ht="19.899999999999999" customHeight="1" thickBot="1" x14ac:dyDescent="0.3">
      <c r="A219" s="362" t="s">
        <v>552</v>
      </c>
      <c r="B219" s="844" t="e">
        <f>'[34]Formati 2.1  Sipas Tavaneve'!C140:F140</f>
        <v>#VALUE!</v>
      </c>
      <c r="C219" s="845"/>
      <c r="D219" s="845"/>
      <c r="E219" s="846"/>
    </row>
    <row r="220" spans="1:5" ht="19.899999999999999" customHeight="1" thickBot="1" x14ac:dyDescent="0.3">
      <c r="A220" s="369" t="s">
        <v>30</v>
      </c>
      <c r="B220" s="456" t="e">
        <f>'[34]Formati 2.1  Sipas Tavaneve'!C141:F141</f>
        <v>#VALUE!</v>
      </c>
      <c r="C220" s="457"/>
      <c r="D220" s="457"/>
      <c r="E220" s="458"/>
    </row>
    <row r="221" spans="1:5" ht="19.899999999999999" customHeight="1" thickBot="1" x14ac:dyDescent="0.3">
      <c r="A221" s="369" t="s">
        <v>32</v>
      </c>
      <c r="B221" s="844" t="e">
        <f>'[34]Formati 2.1  Sipas Tavaneve'!C142:F142</f>
        <v>#VALUE!</v>
      </c>
      <c r="C221" s="845"/>
      <c r="D221" s="845"/>
      <c r="E221" s="846"/>
    </row>
    <row r="222" spans="1:5" ht="19.899999999999999" customHeight="1" x14ac:dyDescent="0.25">
      <c r="A222" s="856"/>
      <c r="B222" s="373">
        <v>2018</v>
      </c>
      <c r="C222" s="373">
        <v>2019</v>
      </c>
      <c r="D222" s="373">
        <v>2020</v>
      </c>
      <c r="E222" s="373">
        <v>2021</v>
      </c>
    </row>
    <row r="223" spans="1:5" ht="19.899999999999999" customHeight="1" thickBot="1" x14ac:dyDescent="0.3">
      <c r="A223" s="857"/>
      <c r="B223" s="374" t="s">
        <v>13</v>
      </c>
      <c r="C223" s="374" t="s">
        <v>14</v>
      </c>
      <c r="D223" s="374" t="s">
        <v>14</v>
      </c>
      <c r="E223" s="374" t="s">
        <v>14</v>
      </c>
    </row>
    <row r="224" spans="1:5" ht="19.899999999999999" customHeight="1" thickBot="1" x14ac:dyDescent="0.3">
      <c r="A224" s="369" t="s">
        <v>34</v>
      </c>
      <c r="B224" s="375">
        <f>'[34]Formati 2.1  Sipas Tavaneve'!C143</f>
        <v>3000</v>
      </c>
      <c r="C224" s="375">
        <f>'[34]Formati 2.1  Sipas Tavaneve'!D143</f>
        <v>0</v>
      </c>
      <c r="D224" s="375">
        <f>'[34]Formati 2.1  Sipas Tavaneve'!E143</f>
        <v>0</v>
      </c>
      <c r="E224" s="375">
        <f>'[34]Formati 2.1  Sipas Tavaneve'!F143</f>
        <v>0</v>
      </c>
    </row>
    <row r="225" spans="1:5" ht="19.899999999999999" customHeight="1" thickBot="1" x14ac:dyDescent="0.3">
      <c r="A225" s="369" t="s">
        <v>524</v>
      </c>
      <c r="B225" s="375">
        <v>0</v>
      </c>
      <c r="C225" s="375">
        <v>0</v>
      </c>
      <c r="D225" s="375">
        <v>0</v>
      </c>
      <c r="E225" s="375">
        <v>0</v>
      </c>
    </row>
    <row r="226" spans="1:5" ht="19.899999999999999" customHeight="1" thickBot="1" x14ac:dyDescent="0.3">
      <c r="A226" s="369" t="s">
        <v>35</v>
      </c>
      <c r="B226" s="375">
        <f>'[34]Formati 2.1  Sipas Tavaneve'!C146</f>
        <v>27195</v>
      </c>
      <c r="C226" s="375">
        <f>'[34]Formati 2.1  Sipas Tavaneve'!D146</f>
        <v>0</v>
      </c>
      <c r="D226" s="375">
        <f>'[34]Formati 2.1  Sipas Tavaneve'!E146</f>
        <v>0</v>
      </c>
      <c r="E226" s="375">
        <f>'[34]Formati 2.1  Sipas Tavaneve'!F146</f>
        <v>0</v>
      </c>
    </row>
    <row r="227" spans="1:5" ht="19.899999999999999" customHeight="1" thickBot="1" x14ac:dyDescent="0.3">
      <c r="A227" s="369" t="s">
        <v>36</v>
      </c>
      <c r="B227" s="375">
        <f>B226/B224</f>
        <v>9.0649999999999995</v>
      </c>
      <c r="C227" s="375"/>
      <c r="D227" s="375"/>
      <c r="E227" s="375"/>
    </row>
    <row r="228" spans="1:5" ht="19.899999999999999" customHeight="1" thickBot="1" x14ac:dyDescent="0.3">
      <c r="A228" s="369" t="s">
        <v>37</v>
      </c>
      <c r="B228" s="376"/>
      <c r="C228" s="377">
        <f>C224/B224-1</f>
        <v>-1</v>
      </c>
      <c r="D228" s="377"/>
      <c r="E228" s="377"/>
    </row>
    <row r="229" spans="1:5" ht="19.899999999999999" customHeight="1" thickBot="1" x14ac:dyDescent="0.3">
      <c r="A229" s="369" t="s">
        <v>39</v>
      </c>
      <c r="B229" s="376"/>
      <c r="C229" s="377">
        <f>C226/B226-1</f>
        <v>-1</v>
      </c>
      <c r="D229" s="377"/>
      <c r="E229" s="377"/>
    </row>
    <row r="230" spans="1:5" ht="19.899999999999999" customHeight="1" thickBot="1" x14ac:dyDescent="0.3">
      <c r="A230" s="369" t="s">
        <v>40</v>
      </c>
      <c r="B230" s="376"/>
      <c r="C230" s="377">
        <f>C227/B227-1</f>
        <v>-1</v>
      </c>
      <c r="D230" s="377"/>
      <c r="E230" s="377"/>
    </row>
    <row r="231" spans="1:5" ht="19.899999999999999" customHeight="1" thickBot="1" x14ac:dyDescent="0.3">
      <c r="A231" s="678" t="s">
        <v>423</v>
      </c>
      <c r="B231" s="679"/>
      <c r="C231" s="679"/>
      <c r="D231" s="679"/>
      <c r="E231" s="680"/>
    </row>
    <row r="232" spans="1:5" ht="19.899999999999999" customHeight="1" x14ac:dyDescent="0.25">
      <c r="A232" s="856"/>
      <c r="B232" s="373">
        <v>2018</v>
      </c>
      <c r="C232" s="373">
        <v>2019</v>
      </c>
      <c r="D232" s="373">
        <v>2020</v>
      </c>
      <c r="E232" s="373">
        <v>2021</v>
      </c>
    </row>
    <row r="233" spans="1:5" ht="19.899999999999999" customHeight="1" thickBot="1" x14ac:dyDescent="0.3">
      <c r="A233" s="857"/>
      <c r="B233" s="374" t="s">
        <v>13</v>
      </c>
      <c r="C233" s="374" t="s">
        <v>14</v>
      </c>
      <c r="D233" s="374" t="s">
        <v>14</v>
      </c>
      <c r="E233" s="374" t="s">
        <v>14</v>
      </c>
    </row>
    <row r="234" spans="1:5" ht="19.899999999999999" customHeight="1" thickBot="1" x14ac:dyDescent="0.3">
      <c r="A234" s="378" t="s">
        <v>42</v>
      </c>
      <c r="B234" s="379">
        <f>'[34]Formati 2.1  Sipas Tavaneve'!C154</f>
        <v>0</v>
      </c>
      <c r="C234" s="379">
        <f>'[34]Formati 2.1  Sipas Tavaneve'!D154</f>
        <v>0</v>
      </c>
      <c r="D234" s="379">
        <f>'[34]Formati 2.1  Sipas Tavaneve'!E154</f>
        <v>0</v>
      </c>
      <c r="E234" s="379">
        <f>'[34]Formati 2.1  Sipas Tavaneve'!F154</f>
        <v>0</v>
      </c>
    </row>
    <row r="235" spans="1:5" ht="30" customHeight="1" thickBot="1" x14ac:dyDescent="0.3">
      <c r="A235" s="380" t="s">
        <v>301</v>
      </c>
      <c r="B235" s="379"/>
      <c r="C235" s="377"/>
      <c r="D235" s="377"/>
      <c r="E235" s="377"/>
    </row>
    <row r="236" spans="1:5" ht="30" customHeight="1" thickBot="1" x14ac:dyDescent="0.3">
      <c r="A236" s="380" t="s">
        <v>320</v>
      </c>
      <c r="B236" s="379"/>
      <c r="C236" s="377"/>
      <c r="D236" s="377"/>
      <c r="E236" s="377"/>
    </row>
    <row r="237" spans="1:5" ht="30" customHeight="1" thickBot="1" x14ac:dyDescent="0.3">
      <c r="A237" s="378" t="s">
        <v>45</v>
      </c>
      <c r="B237" s="379">
        <f>'[34]Formati 2.1  Sipas Tavaneve'!C155</f>
        <v>0</v>
      </c>
      <c r="C237" s="379">
        <f>'[34]Formati 2.1  Sipas Tavaneve'!D155</f>
        <v>0</v>
      </c>
      <c r="D237" s="379">
        <f>'[34]Formati 2.1  Sipas Tavaneve'!E155</f>
        <v>0</v>
      </c>
      <c r="E237" s="379">
        <f>'[34]Formati 2.1  Sipas Tavaneve'!F155</f>
        <v>0</v>
      </c>
    </row>
    <row r="238" spans="1:5" ht="30" customHeight="1" thickBot="1" x14ac:dyDescent="0.3">
      <c r="A238" s="380" t="s">
        <v>303</v>
      </c>
      <c r="B238" s="379"/>
      <c r="C238" s="379"/>
      <c r="D238" s="379"/>
      <c r="E238" s="379"/>
    </row>
    <row r="239" spans="1:5" ht="30" customHeight="1" thickBot="1" x14ac:dyDescent="0.3">
      <c r="A239" s="380" t="s">
        <v>321</v>
      </c>
      <c r="B239" s="379"/>
      <c r="C239" s="379"/>
      <c r="D239" s="379"/>
      <c r="E239" s="379"/>
    </row>
    <row r="240" spans="1:5" ht="19.899999999999999" customHeight="1" thickBot="1" x14ac:dyDescent="0.3">
      <c r="A240" s="378" t="s">
        <v>46</v>
      </c>
      <c r="B240" s="379">
        <f>'[34]Formati 2.1  Sipas Tavaneve'!C156</f>
        <v>27195</v>
      </c>
      <c r="C240" s="379">
        <f>'[34]Formati 2.1  Sipas Tavaneve'!D156</f>
        <v>0</v>
      </c>
      <c r="D240" s="379">
        <f>'[34]Formati 2.1  Sipas Tavaneve'!E156</f>
        <v>0</v>
      </c>
      <c r="E240" s="379">
        <f>'[34]Formati 2.1  Sipas Tavaneve'!F156</f>
        <v>0</v>
      </c>
    </row>
    <row r="241" spans="1:5" ht="30" customHeight="1" thickBot="1" x14ac:dyDescent="0.3">
      <c r="A241" s="380" t="s">
        <v>305</v>
      </c>
      <c r="B241" s="379"/>
      <c r="C241" s="379"/>
      <c r="D241" s="379"/>
      <c r="E241" s="379"/>
    </row>
    <row r="242" spans="1:5" ht="30" customHeight="1" thickBot="1" x14ac:dyDescent="0.3">
      <c r="A242" s="380" t="s">
        <v>322</v>
      </c>
      <c r="B242" s="379"/>
      <c r="C242" s="379"/>
      <c r="D242" s="379"/>
      <c r="E242" s="379"/>
    </row>
    <row r="243" spans="1:5" ht="19.899999999999999" customHeight="1" thickBot="1" x14ac:dyDescent="0.3">
      <c r="A243" s="378" t="s">
        <v>47</v>
      </c>
      <c r="B243" s="379">
        <f>'[34]Formati 2.1  Sipas Tavaneve'!C157</f>
        <v>0</v>
      </c>
      <c r="C243" s="379">
        <f>'[34]Formati 2.1  Sipas Tavaneve'!D157</f>
        <v>0</v>
      </c>
      <c r="D243" s="379">
        <f>'[34]Formati 2.1  Sipas Tavaneve'!E157</f>
        <v>0</v>
      </c>
      <c r="E243" s="379">
        <f>'[34]Formati 2.1  Sipas Tavaneve'!F157</f>
        <v>0</v>
      </c>
    </row>
    <row r="244" spans="1:5" ht="30" customHeight="1" thickBot="1" x14ac:dyDescent="0.3">
      <c r="A244" s="380" t="s">
        <v>307</v>
      </c>
      <c r="B244" s="379"/>
      <c r="C244" s="379"/>
      <c r="D244" s="379"/>
      <c r="E244" s="379"/>
    </row>
    <row r="245" spans="1:5" ht="30" customHeight="1" thickBot="1" x14ac:dyDescent="0.3">
      <c r="A245" s="380" t="s">
        <v>323</v>
      </c>
      <c r="B245" s="379"/>
      <c r="C245" s="379"/>
      <c r="D245" s="379"/>
      <c r="E245" s="379"/>
    </row>
    <row r="246" spans="1:5" ht="19.899999999999999" customHeight="1" thickBot="1" x14ac:dyDescent="0.3">
      <c r="A246" s="378" t="s">
        <v>48</v>
      </c>
      <c r="B246" s="379">
        <f>'[34]Formati 2.1  Sipas Tavaneve'!C158</f>
        <v>0</v>
      </c>
      <c r="C246" s="379">
        <f>'[34]Formati 2.1  Sipas Tavaneve'!D158</f>
        <v>0</v>
      </c>
      <c r="D246" s="379">
        <f>'[34]Formati 2.1  Sipas Tavaneve'!E158</f>
        <v>0</v>
      </c>
      <c r="E246" s="379">
        <f>'[34]Formati 2.1  Sipas Tavaneve'!F158</f>
        <v>0</v>
      </c>
    </row>
    <row r="247" spans="1:5" ht="30" customHeight="1" thickBot="1" x14ac:dyDescent="0.3">
      <c r="A247" s="380" t="s">
        <v>309</v>
      </c>
      <c r="B247" s="379"/>
      <c r="C247" s="379"/>
      <c r="D247" s="379"/>
      <c r="E247" s="379"/>
    </row>
    <row r="248" spans="1:5" ht="30" customHeight="1" thickBot="1" x14ac:dyDescent="0.3">
      <c r="A248" s="380" t="s">
        <v>324</v>
      </c>
      <c r="B248" s="379"/>
      <c r="C248" s="379"/>
      <c r="D248" s="379"/>
      <c r="E248" s="379"/>
    </row>
    <row r="249" spans="1:5" ht="19.899999999999999" customHeight="1" thickBot="1" x14ac:dyDescent="0.3">
      <c r="A249" s="378" t="s">
        <v>49</v>
      </c>
      <c r="B249" s="379">
        <f>'[34]Formati 2.1  Sipas Tavaneve'!C159</f>
        <v>0</v>
      </c>
      <c r="C249" s="379">
        <f>'[34]Formati 2.1  Sipas Tavaneve'!D159</f>
        <v>0</v>
      </c>
      <c r="D249" s="379">
        <f>'[34]Formati 2.1  Sipas Tavaneve'!E159</f>
        <v>0</v>
      </c>
      <c r="E249" s="379">
        <f>'[34]Formati 2.1  Sipas Tavaneve'!F159</f>
        <v>0</v>
      </c>
    </row>
    <row r="250" spans="1:5" ht="30" customHeight="1" thickBot="1" x14ac:dyDescent="0.3">
      <c r="A250" s="380" t="s">
        <v>311</v>
      </c>
      <c r="B250" s="379"/>
      <c r="C250" s="379"/>
      <c r="D250" s="379"/>
      <c r="E250" s="379"/>
    </row>
    <row r="251" spans="1:5" ht="30" customHeight="1" thickBot="1" x14ac:dyDescent="0.3">
      <c r="A251" s="380" t="s">
        <v>325</v>
      </c>
      <c r="B251" s="379"/>
      <c r="C251" s="379"/>
      <c r="D251" s="379"/>
      <c r="E251" s="379"/>
    </row>
    <row r="252" spans="1:5" ht="19.899999999999999" customHeight="1" thickBot="1" x14ac:dyDescent="0.3">
      <c r="A252" s="378" t="s">
        <v>50</v>
      </c>
      <c r="B252" s="379">
        <f>'[34]Formati 2.1  Sipas Tavaneve'!C160</f>
        <v>0</v>
      </c>
      <c r="C252" s="379">
        <f>'[34]Formati 2.1  Sipas Tavaneve'!D160</f>
        <v>0</v>
      </c>
      <c r="D252" s="379">
        <f>'[34]Formati 2.1  Sipas Tavaneve'!E160</f>
        <v>0</v>
      </c>
      <c r="E252" s="379">
        <f>'[34]Formati 2.1  Sipas Tavaneve'!F160</f>
        <v>0</v>
      </c>
    </row>
    <row r="253" spans="1:5" ht="30" customHeight="1" thickBot="1" x14ac:dyDescent="0.3">
      <c r="A253" s="380" t="s">
        <v>313</v>
      </c>
      <c r="B253" s="379"/>
      <c r="C253" s="379"/>
      <c r="D253" s="379"/>
      <c r="E253" s="379"/>
    </row>
    <row r="254" spans="1:5" ht="30" customHeight="1" thickBot="1" x14ac:dyDescent="0.3">
      <c r="A254" s="380" t="s">
        <v>326</v>
      </c>
      <c r="B254" s="379"/>
      <c r="C254" s="379"/>
      <c r="D254" s="379"/>
      <c r="E254" s="379"/>
    </row>
    <row r="255" spans="1:5" ht="19.899999999999999" customHeight="1" thickBot="1" x14ac:dyDescent="0.3">
      <c r="A255" s="400" t="s">
        <v>424</v>
      </c>
      <c r="B255" s="379">
        <f>B252+B249+B246+B243+B240+B237+B234</f>
        <v>27195</v>
      </c>
      <c r="C255" s="379">
        <f t="shared" ref="C255:E255" si="13">C252+C249+C246+C243+C240+C237+C234</f>
        <v>0</v>
      </c>
      <c r="D255" s="379">
        <f t="shared" si="13"/>
        <v>0</v>
      </c>
      <c r="E255" s="379">
        <f t="shared" si="13"/>
        <v>0</v>
      </c>
    </row>
    <row r="256" spans="1:5" ht="30" customHeight="1" x14ac:dyDescent="0.25">
      <c r="A256" s="873" t="s">
        <v>553</v>
      </c>
      <c r="B256" s="899" t="s">
        <v>554</v>
      </c>
      <c r="C256" s="899"/>
      <c r="D256" s="899"/>
      <c r="E256" s="900"/>
    </row>
    <row r="257" spans="1:5" ht="30" customHeight="1" x14ac:dyDescent="0.25">
      <c r="A257" s="874"/>
      <c r="B257" s="901"/>
      <c r="C257" s="901"/>
      <c r="D257" s="901"/>
      <c r="E257" s="902"/>
    </row>
    <row r="258" spans="1:5" ht="30" customHeight="1" thickBot="1" x14ac:dyDescent="0.3">
      <c r="A258" s="875"/>
      <c r="B258" s="903"/>
      <c r="C258" s="903"/>
      <c r="D258" s="903"/>
      <c r="E258" s="904"/>
    </row>
    <row r="259" spans="1:5" ht="19.899999999999999" customHeight="1" thickBot="1" x14ac:dyDescent="0.3">
      <c r="A259" s="396" t="s">
        <v>52</v>
      </c>
      <c r="B259" s="395">
        <f>IF(B255-B226=0,0,"Error")</f>
        <v>0</v>
      </c>
      <c r="C259" s="395">
        <f>IF(C255-C226=0,0,"Error")</f>
        <v>0</v>
      </c>
      <c r="D259" s="395">
        <f>IF(D255-D226=0,0,"Error")</f>
        <v>0</v>
      </c>
      <c r="E259" s="395">
        <f>IF(E255-E226=0,0,"Error")</f>
        <v>0</v>
      </c>
    </row>
    <row r="260" spans="1:5" ht="60" customHeight="1" thickBot="1" x14ac:dyDescent="0.3">
      <c r="A260" s="396"/>
      <c r="B260" s="395"/>
      <c r="C260" s="395"/>
      <c r="D260" s="395"/>
      <c r="E260" s="395"/>
    </row>
    <row r="261" spans="1:5" ht="60" customHeight="1" thickBot="1" x14ac:dyDescent="0.3">
      <c r="A261" s="396" t="s">
        <v>156</v>
      </c>
      <c r="B261" s="395">
        <f>'[34]Formati 2.1  Sipas Tavaneve'!C164</f>
        <v>4275200</v>
      </c>
      <c r="C261" s="395">
        <f>'[34]Formati 2.1  Sipas Tavaneve'!D164</f>
        <v>4769000</v>
      </c>
      <c r="D261" s="395">
        <f>'[34]Formati 2.1  Sipas Tavaneve'!E164</f>
        <v>4819000</v>
      </c>
      <c r="E261" s="395">
        <f>'[34]Formati 2.1  Sipas Tavaneve'!F164</f>
        <v>4819000</v>
      </c>
    </row>
    <row r="262" spans="1:5" ht="60" customHeight="1" thickBot="1" x14ac:dyDescent="0.3">
      <c r="A262" s="396" t="s">
        <v>157</v>
      </c>
      <c r="B262" s="395">
        <f>'[34]Formati 2.1  Sipas Tavaneve'!C165</f>
        <v>4275200</v>
      </c>
      <c r="C262" s="395">
        <f>'[34]Formati 2.1  Sipas Tavaneve'!D165</f>
        <v>4769000</v>
      </c>
      <c r="D262" s="395">
        <f>'[34]Formati 2.1  Sipas Tavaneve'!E165</f>
        <v>4819000</v>
      </c>
      <c r="E262" s="395">
        <f>'[34]Formati 2.1  Sipas Tavaneve'!F165</f>
        <v>4819000</v>
      </c>
    </row>
    <row r="263" spans="1:5" ht="60" customHeight="1" thickBot="1" x14ac:dyDescent="0.3">
      <c r="A263" s="414" t="s">
        <v>357</v>
      </c>
      <c r="B263" s="395"/>
      <c r="C263" s="415">
        <v>0.21831561733442362</v>
      </c>
      <c r="D263" s="415">
        <v>9.587727708533067E-2</v>
      </c>
      <c r="E263" s="415">
        <v>1.7497812773403343E-2</v>
      </c>
    </row>
    <row r="264" spans="1:5" ht="60" customHeight="1" thickBot="1" x14ac:dyDescent="0.3">
      <c r="A264" s="378" t="s">
        <v>42</v>
      </c>
      <c r="B264" s="379">
        <f>'[34]Formati 2.1  Sipas Tavaneve'!C167</f>
        <v>171000</v>
      </c>
      <c r="C264" s="379">
        <f>'[34]Formati 2.1  Sipas Tavaneve'!D167</f>
        <v>171000</v>
      </c>
      <c r="D264" s="379">
        <f>'[34]Formati 2.1  Sipas Tavaneve'!E167</f>
        <v>171000</v>
      </c>
      <c r="E264" s="379">
        <f>'[34]Formati 2.1  Sipas Tavaneve'!F167</f>
        <v>171000</v>
      </c>
    </row>
    <row r="265" spans="1:5" ht="60" customHeight="1" thickBot="1" x14ac:dyDescent="0.3">
      <c r="A265" s="380" t="s">
        <v>301</v>
      </c>
      <c r="B265" s="379"/>
      <c r="C265" s="377"/>
      <c r="D265" s="377"/>
      <c r="E265" s="377"/>
    </row>
    <row r="266" spans="1:5" ht="60" customHeight="1" thickBot="1" x14ac:dyDescent="0.3">
      <c r="A266" s="378" t="s">
        <v>320</v>
      </c>
      <c r="B266" s="379"/>
      <c r="C266" s="377"/>
      <c r="D266" s="377"/>
      <c r="E266" s="377"/>
    </row>
    <row r="267" spans="1:5" ht="60" customHeight="1" thickBot="1" x14ac:dyDescent="0.3">
      <c r="A267" s="380" t="s">
        <v>45</v>
      </c>
      <c r="B267" s="379">
        <f>'[34]Formati 2.1  Sipas Tavaneve'!C169</f>
        <v>29000</v>
      </c>
      <c r="C267" s="379">
        <f>'[34]Formati 2.1  Sipas Tavaneve'!D169</f>
        <v>29000</v>
      </c>
      <c r="D267" s="379">
        <f>'[34]Formati 2.1  Sipas Tavaneve'!E169</f>
        <v>29000</v>
      </c>
      <c r="E267" s="379">
        <f>'[34]Formati 2.1  Sipas Tavaneve'!F169</f>
        <v>29000</v>
      </c>
    </row>
    <row r="268" spans="1:5" ht="60" customHeight="1" thickBot="1" x14ac:dyDescent="0.3">
      <c r="A268" s="378" t="s">
        <v>303</v>
      </c>
      <c r="B268" s="379"/>
      <c r="C268" s="379"/>
      <c r="D268" s="379"/>
      <c r="E268" s="379"/>
    </row>
    <row r="269" spans="1:5" ht="60" customHeight="1" thickBot="1" x14ac:dyDescent="0.3">
      <c r="A269" s="380" t="s">
        <v>321</v>
      </c>
      <c r="B269" s="379"/>
      <c r="C269" s="379"/>
      <c r="D269" s="379"/>
      <c r="E269" s="379"/>
    </row>
    <row r="270" spans="1:5" ht="60" customHeight="1" thickBot="1" x14ac:dyDescent="0.3">
      <c r="A270" s="378" t="s">
        <v>46</v>
      </c>
      <c r="B270" s="379">
        <f>'[34]Formati 2.1  Sipas Tavaneve'!C171</f>
        <v>74000</v>
      </c>
      <c r="C270" s="379">
        <f>'[34]Formati 2.1  Sipas Tavaneve'!D171</f>
        <v>74000</v>
      </c>
      <c r="D270" s="379">
        <f>'[34]Formati 2.1  Sipas Tavaneve'!E171</f>
        <v>74000</v>
      </c>
      <c r="E270" s="379">
        <f>'[34]Formati 2.1  Sipas Tavaneve'!F171</f>
        <v>74000</v>
      </c>
    </row>
    <row r="271" spans="1:5" ht="60" customHeight="1" thickBot="1" x14ac:dyDescent="0.3">
      <c r="A271" s="380" t="s">
        <v>305</v>
      </c>
      <c r="B271" s="379"/>
      <c r="C271" s="379"/>
      <c r="D271" s="379"/>
      <c r="E271" s="379"/>
    </row>
    <row r="272" spans="1:5" ht="60" customHeight="1" thickBot="1" x14ac:dyDescent="0.3">
      <c r="A272" s="378" t="s">
        <v>322</v>
      </c>
      <c r="B272" s="379"/>
      <c r="C272" s="379"/>
      <c r="D272" s="379"/>
      <c r="E272" s="379"/>
    </row>
    <row r="273" spans="1:5" ht="60" customHeight="1" thickBot="1" x14ac:dyDescent="0.3">
      <c r="A273" s="380" t="s">
        <v>47</v>
      </c>
      <c r="B273" s="379">
        <f>'[34]Formati 2.1  Sipas Tavaneve'!C171</f>
        <v>74000</v>
      </c>
      <c r="C273" s="379">
        <f>'[34]Formati 2.1  Sipas Tavaneve'!D171</f>
        <v>74000</v>
      </c>
      <c r="D273" s="379">
        <f>'[34]Formati 2.1  Sipas Tavaneve'!E171</f>
        <v>74000</v>
      </c>
      <c r="E273" s="379">
        <f>'[34]Formati 2.1  Sipas Tavaneve'!F171</f>
        <v>74000</v>
      </c>
    </row>
    <row r="274" spans="1:5" ht="60" customHeight="1" thickBot="1" x14ac:dyDescent="0.3">
      <c r="A274" s="380" t="s">
        <v>307</v>
      </c>
      <c r="B274" s="379"/>
      <c r="C274" s="379"/>
      <c r="D274" s="379"/>
      <c r="E274" s="379"/>
    </row>
    <row r="275" spans="1:5" ht="60" customHeight="1" thickBot="1" x14ac:dyDescent="0.3">
      <c r="A275" s="378" t="s">
        <v>323</v>
      </c>
      <c r="B275" s="379"/>
      <c r="C275" s="379"/>
      <c r="D275" s="379"/>
      <c r="E275" s="379"/>
    </row>
    <row r="276" spans="1:5" ht="60" customHeight="1" thickBot="1" x14ac:dyDescent="0.3">
      <c r="A276" s="380" t="s">
        <v>48</v>
      </c>
      <c r="B276" s="379">
        <f>'[34]Formati 2.1  Sipas Tavaneve'!C175</f>
        <v>4000000</v>
      </c>
      <c r="C276" s="379">
        <f>'[34]Formati 2.1  Sipas Tavaneve'!D175</f>
        <v>4490000</v>
      </c>
      <c r="D276" s="379">
        <f>'[34]Formati 2.1  Sipas Tavaneve'!E175</f>
        <v>4540000</v>
      </c>
      <c r="E276" s="379">
        <f>'[34]Formati 2.1  Sipas Tavaneve'!F175</f>
        <v>4540000</v>
      </c>
    </row>
    <row r="277" spans="1:5" ht="60" customHeight="1" thickBot="1" x14ac:dyDescent="0.3">
      <c r="A277" s="380" t="s">
        <v>309</v>
      </c>
      <c r="B277" s="379"/>
      <c r="C277" s="379"/>
      <c r="D277" s="379"/>
      <c r="E277" s="379"/>
    </row>
    <row r="278" spans="1:5" ht="60" customHeight="1" thickBot="1" x14ac:dyDescent="0.3">
      <c r="A278" s="378" t="s">
        <v>324</v>
      </c>
      <c r="B278" s="379"/>
      <c r="C278" s="379"/>
      <c r="D278" s="379"/>
      <c r="E278" s="379"/>
    </row>
    <row r="279" spans="1:5" ht="60" customHeight="1" thickBot="1" x14ac:dyDescent="0.3">
      <c r="A279" s="380" t="s">
        <v>49</v>
      </c>
      <c r="B279" s="379">
        <f>'[34]Formati 2.1  Sipas Tavaneve'!C177</f>
        <v>0</v>
      </c>
      <c r="C279" s="379">
        <f>'[34]Formati 2.1  Sipas Tavaneve'!D177</f>
        <v>0</v>
      </c>
      <c r="D279" s="379">
        <f>'[34]Formati 2.1  Sipas Tavaneve'!E177</f>
        <v>0</v>
      </c>
      <c r="E279" s="379">
        <f>'[34]Formati 2.1  Sipas Tavaneve'!F177</f>
        <v>0</v>
      </c>
    </row>
    <row r="280" spans="1:5" ht="33" customHeight="1" thickBot="1" x14ac:dyDescent="0.3">
      <c r="A280" s="380" t="s">
        <v>311</v>
      </c>
      <c r="B280" s="379"/>
      <c r="C280" s="379"/>
      <c r="D280" s="379"/>
      <c r="E280" s="379"/>
    </row>
    <row r="281" spans="1:5" ht="42" customHeight="1" thickBot="1" x14ac:dyDescent="0.3">
      <c r="A281" s="378" t="s">
        <v>325</v>
      </c>
      <c r="B281" s="379"/>
      <c r="C281" s="379"/>
      <c r="D281" s="379"/>
      <c r="E281" s="379"/>
    </row>
    <row r="282" spans="1:5" ht="45.75" customHeight="1" thickBot="1" x14ac:dyDescent="0.3">
      <c r="A282" s="380" t="s">
        <v>50</v>
      </c>
      <c r="B282" s="379">
        <f>'[34]Formati 2.1  Sipas Tavaneve'!C179</f>
        <v>200</v>
      </c>
      <c r="C282" s="379">
        <f>'[34]Formati 2.1  Sipas Tavaneve'!D179</f>
        <v>0</v>
      </c>
      <c r="D282" s="379">
        <f>'[34]Formati 2.1  Sipas Tavaneve'!E179</f>
        <v>0</v>
      </c>
      <c r="E282" s="379">
        <f>'[34]Formati 2.1  Sipas Tavaneve'!F179</f>
        <v>0</v>
      </c>
    </row>
    <row r="283" spans="1:5" ht="60" customHeight="1" thickBot="1" x14ac:dyDescent="0.3">
      <c r="A283" s="378" t="s">
        <v>313</v>
      </c>
      <c r="B283" s="379"/>
      <c r="C283" s="379"/>
      <c r="D283" s="379"/>
      <c r="E283" s="379"/>
    </row>
    <row r="284" spans="1:5" ht="39" customHeight="1" thickBot="1" x14ac:dyDescent="0.3">
      <c r="A284" s="378" t="s">
        <v>159</v>
      </c>
      <c r="B284" s="379">
        <f>'[34]Formati 2.1  Sipas Tavaneve'!C181</f>
        <v>0</v>
      </c>
      <c r="C284" s="379">
        <f>'[34]Formati 2.1  Sipas Tavaneve'!D181</f>
        <v>0</v>
      </c>
      <c r="D284" s="379">
        <f>'[34]Formati 2.1  Sipas Tavaneve'!E181</f>
        <v>0</v>
      </c>
      <c r="E284" s="379">
        <f>'[34]Formati 2.1  Sipas Tavaneve'!F181</f>
        <v>0</v>
      </c>
    </row>
    <row r="285" spans="1:5" ht="39.75" customHeight="1" thickBot="1" x14ac:dyDescent="0.3">
      <c r="A285" s="380" t="s">
        <v>365</v>
      </c>
      <c r="B285" s="379"/>
      <c r="C285" s="379"/>
      <c r="D285" s="379"/>
      <c r="E285" s="379"/>
    </row>
    <row r="286" spans="1:5" ht="36" customHeight="1" thickBot="1" x14ac:dyDescent="0.3">
      <c r="A286" s="378" t="s">
        <v>160</v>
      </c>
      <c r="B286" s="379">
        <f>'[34]Formati 2.1  Sipas Tavaneve'!C183</f>
        <v>1000</v>
      </c>
      <c r="C286" s="379">
        <f>'[34]Formati 2.1  Sipas Tavaneve'!D183</f>
        <v>5000</v>
      </c>
      <c r="D286" s="379">
        <f>'[34]Formati 2.1  Sipas Tavaneve'!E183</f>
        <v>5000</v>
      </c>
      <c r="E286" s="379">
        <f>'[34]Formati 2.1  Sipas Tavaneve'!F183</f>
        <v>5000</v>
      </c>
    </row>
    <row r="287" spans="1:5" ht="60" customHeight="1" thickBot="1" x14ac:dyDescent="0.3">
      <c r="A287" s="380" t="s">
        <v>366</v>
      </c>
      <c r="B287" s="379"/>
      <c r="C287" s="377">
        <v>-0.90476190476190477</v>
      </c>
      <c r="D287" s="377">
        <v>0</v>
      </c>
      <c r="E287" s="377">
        <v>0</v>
      </c>
    </row>
    <row r="288" spans="1:5" ht="60" customHeight="1" thickBot="1" x14ac:dyDescent="0.3">
      <c r="A288" s="396" t="s">
        <v>52</v>
      </c>
      <c r="B288" s="395">
        <v>0</v>
      </c>
      <c r="C288" s="395">
        <v>0</v>
      </c>
      <c r="D288" s="395">
        <v>0</v>
      </c>
      <c r="E288" s="395">
        <v>0</v>
      </c>
    </row>
    <row r="289" spans="1:5" ht="60" customHeight="1" thickBot="1" x14ac:dyDescent="0.3">
      <c r="A289" s="416" t="s">
        <v>555</v>
      </c>
      <c r="B289" s="379">
        <f>B225+B179+B113+B71+B29</f>
        <v>169</v>
      </c>
      <c r="C289" s="379">
        <f t="shared" ref="C289:E289" si="14">C225+C179+C113+C71+C29</f>
        <v>169</v>
      </c>
      <c r="D289" s="379">
        <f t="shared" si="14"/>
        <v>169</v>
      </c>
      <c r="E289" s="379">
        <f t="shared" si="14"/>
        <v>169</v>
      </c>
    </row>
    <row r="290" spans="1:5" ht="60" customHeight="1" thickBot="1" x14ac:dyDescent="0.3">
      <c r="A290" s="416" t="s">
        <v>556</v>
      </c>
      <c r="B290" s="379">
        <v>0</v>
      </c>
      <c r="C290" s="379">
        <v>0</v>
      </c>
      <c r="D290" s="379">
        <v>0</v>
      </c>
      <c r="E290" s="379">
        <v>0</v>
      </c>
    </row>
  </sheetData>
  <mergeCells count="71">
    <mergeCell ref="A232:A233"/>
    <mergeCell ref="A256:A258"/>
    <mergeCell ref="B256:E258"/>
    <mergeCell ref="A1:E1"/>
    <mergeCell ref="A231:E231"/>
    <mergeCell ref="A186:A187"/>
    <mergeCell ref="A210:A212"/>
    <mergeCell ref="B210:E212"/>
    <mergeCell ref="B214:E214"/>
    <mergeCell ref="A215:E215"/>
    <mergeCell ref="A217:E217"/>
    <mergeCell ref="A218:E218"/>
    <mergeCell ref="B219:E219"/>
    <mergeCell ref="B220:E220"/>
    <mergeCell ref="B221:E221"/>
    <mergeCell ref="A222:A223"/>
    <mergeCell ref="A185:E185"/>
    <mergeCell ref="B152:E152"/>
    <mergeCell ref="B153:E153"/>
    <mergeCell ref="A154:A155"/>
    <mergeCell ref="A162:E162"/>
    <mergeCell ref="A163:A164"/>
    <mergeCell ref="A168:A170"/>
    <mergeCell ref="B168:E170"/>
    <mergeCell ref="A172:E172"/>
    <mergeCell ref="B173:E173"/>
    <mergeCell ref="B174:E174"/>
    <mergeCell ref="B175:E175"/>
    <mergeCell ref="A176:A177"/>
    <mergeCell ref="B151:E151"/>
    <mergeCell ref="B107:E107"/>
    <mergeCell ref="B108:E108"/>
    <mergeCell ref="B109:E109"/>
    <mergeCell ref="A110:A111"/>
    <mergeCell ref="A119:E119"/>
    <mergeCell ref="A120:A121"/>
    <mergeCell ref="A145:A147"/>
    <mergeCell ref="B145:E147"/>
    <mergeCell ref="A148:E148"/>
    <mergeCell ref="A149:E149"/>
    <mergeCell ref="B150:E150"/>
    <mergeCell ref="A106:E106"/>
    <mergeCell ref="A60:A62"/>
    <mergeCell ref="B60:E62"/>
    <mergeCell ref="A64:E64"/>
    <mergeCell ref="B65:E65"/>
    <mergeCell ref="B66:E66"/>
    <mergeCell ref="B67:E67"/>
    <mergeCell ref="A68:A69"/>
    <mergeCell ref="A77:E77"/>
    <mergeCell ref="A78:A79"/>
    <mergeCell ref="A102:A104"/>
    <mergeCell ref="B102:E104"/>
    <mergeCell ref="A36:A37"/>
    <mergeCell ref="B11:E11"/>
    <mergeCell ref="A12:A13"/>
    <mergeCell ref="B16:E16"/>
    <mergeCell ref="A17:E17"/>
    <mergeCell ref="A21:E21"/>
    <mergeCell ref="A22:E22"/>
    <mergeCell ref="B23:E23"/>
    <mergeCell ref="B24:E24"/>
    <mergeCell ref="B25:E25"/>
    <mergeCell ref="A26:A27"/>
    <mergeCell ref="A35:E35"/>
    <mergeCell ref="A8:E10"/>
    <mergeCell ref="A2:E2"/>
    <mergeCell ref="B4:E4"/>
    <mergeCell ref="B5:E5"/>
    <mergeCell ref="B6:E6"/>
    <mergeCell ref="A7:E7"/>
  </mergeCells>
  <pageMargins left="0.7" right="0.7" top="0.75" bottom="0.75" header="0.3" footer="0.3"/>
  <pageSetup scale="8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Formati 1 Misioni</vt:lpstr>
      <vt:lpstr>PMA</vt:lpstr>
      <vt:lpstr>Ndihma Juridike</vt:lpstr>
      <vt:lpstr>IML</vt:lpstr>
      <vt:lpstr>QBZ</vt:lpstr>
      <vt:lpstr>Sherbimi i Biresimeve</vt:lpstr>
      <vt:lpstr>Permbarimi Gjyqesor</vt:lpstr>
      <vt:lpstr>Sistemi i Burgjeve</vt:lpstr>
      <vt:lpstr>Sherbimi i kthim kompensim pron</vt:lpstr>
      <vt:lpstr>Sherbimi i Proves</vt:lpstr>
      <vt:lpstr>'Formati 1 Misioni'!Print_Area</vt:lpstr>
      <vt:lpstr>QBZ!Print_Area</vt:lpstr>
      <vt:lpstr>'Sherbimi i Biresimeve'!Print_Area</vt:lpstr>
      <vt:lpstr>'Sistemi i Burgjeve'!Print_Area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Emanuela Xhelita</dc:creator>
  <cp:lastModifiedBy>Valion Cenalia</cp:lastModifiedBy>
  <dcterms:created xsi:type="dcterms:W3CDTF">2019-06-18T13:13:19Z</dcterms:created>
  <dcterms:modified xsi:type="dcterms:W3CDTF">2019-08-29T14:04:50Z</dcterms:modified>
</cp:coreProperties>
</file>