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ormati 1 Misioni" sheetId="6" r:id="rId1"/>
    <sheet name="PMA" sheetId="2" r:id="rId2"/>
    <sheet name="01120" sheetId="3" r:id="rId3"/>
    <sheet name="01130" sheetId="4" r:id="rId4"/>
    <sheet name="01150" sheetId="5" r:id="rId5"/>
  </sheets>
  <definedNames>
    <definedName name="_xlnm.Print_Area" localSheetId="2">'01120'!$A$1:$E$302</definedName>
    <definedName name="_xlnm.Print_Area" localSheetId="4">'01150'!$A$1:$E$462</definedName>
    <definedName name="_xlnm.Print_Area" localSheetId="0">'Formati 1 Misioni'!$A$1:$I$11</definedName>
    <definedName name="_xlnm.Print_Area" localSheetId="1">PMA!$A$1:$E$315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1" i="5" l="1"/>
  <c r="B461" i="5"/>
  <c r="D460" i="5"/>
  <c r="C460" i="5"/>
  <c r="B460" i="5"/>
  <c r="E459" i="5"/>
  <c r="B459" i="5"/>
  <c r="E458" i="5"/>
  <c r="D458" i="5"/>
  <c r="C458" i="5"/>
  <c r="B458" i="5"/>
  <c r="E456" i="5"/>
  <c r="D456" i="5"/>
  <c r="C456" i="5"/>
  <c r="B456" i="5"/>
  <c r="E455" i="5"/>
  <c r="D455" i="5"/>
  <c r="C455" i="5"/>
  <c r="B455" i="5"/>
  <c r="E454" i="5"/>
  <c r="D454" i="5"/>
  <c r="C454" i="5"/>
  <c r="B454" i="5"/>
  <c r="E453" i="5"/>
  <c r="E452" i="5" s="1"/>
  <c r="D453" i="5"/>
  <c r="C453" i="5"/>
  <c r="C452" i="5" s="1"/>
  <c r="B453" i="5"/>
  <c r="B452" i="5" s="1"/>
  <c r="D452" i="5"/>
  <c r="E451" i="5"/>
  <c r="D451" i="5"/>
  <c r="C451" i="5"/>
  <c r="B451" i="5"/>
  <c r="E450" i="5"/>
  <c r="D450" i="5"/>
  <c r="D449" i="5" s="1"/>
  <c r="C450" i="5"/>
  <c r="C449" i="5" s="1"/>
  <c r="B450" i="5"/>
  <c r="B449" i="5" s="1"/>
  <c r="E449" i="5"/>
  <c r="E448" i="5"/>
  <c r="D448" i="5"/>
  <c r="C448" i="5"/>
  <c r="B448" i="5"/>
  <c r="E447" i="5"/>
  <c r="D447" i="5"/>
  <c r="C447" i="5"/>
  <c r="B447" i="5"/>
  <c r="B446" i="5" s="1"/>
  <c r="E446" i="5"/>
  <c r="D446" i="5"/>
  <c r="C446" i="5"/>
  <c r="E445" i="5"/>
  <c r="D445" i="5"/>
  <c r="C445" i="5"/>
  <c r="B445" i="5"/>
  <c r="E444" i="5"/>
  <c r="D444" i="5"/>
  <c r="C444" i="5"/>
  <c r="C443" i="5" s="1"/>
  <c r="B444" i="5"/>
  <c r="B443" i="5" s="1"/>
  <c r="E443" i="5"/>
  <c r="D443" i="5"/>
  <c r="E442" i="5"/>
  <c r="D442" i="5"/>
  <c r="C442" i="5"/>
  <c r="B442" i="5"/>
  <c r="E441" i="5"/>
  <c r="D441" i="5"/>
  <c r="D440" i="5" s="1"/>
  <c r="C441" i="5"/>
  <c r="B441" i="5"/>
  <c r="B440" i="5" s="1"/>
  <c r="E440" i="5"/>
  <c r="C440" i="5"/>
  <c r="E439" i="5"/>
  <c r="D439" i="5"/>
  <c r="C439" i="5"/>
  <c r="B439" i="5"/>
  <c r="E438" i="5"/>
  <c r="E437" i="5" s="1"/>
  <c r="D438" i="5"/>
  <c r="C438" i="5"/>
  <c r="B438" i="5"/>
  <c r="B437" i="5" s="1"/>
  <c r="D437" i="5"/>
  <c r="C437" i="5"/>
  <c r="E436" i="5"/>
  <c r="D436" i="5"/>
  <c r="C436" i="5"/>
  <c r="B436" i="5"/>
  <c r="E435" i="5"/>
  <c r="E434" i="5" s="1"/>
  <c r="D435" i="5"/>
  <c r="D434" i="5" s="1"/>
  <c r="C435" i="5"/>
  <c r="C434" i="5" s="1"/>
  <c r="B435" i="5"/>
  <c r="B434" i="5"/>
  <c r="E433" i="5"/>
  <c r="D433" i="5"/>
  <c r="C433" i="5"/>
  <c r="B433" i="5"/>
  <c r="E432" i="5"/>
  <c r="D432" i="5"/>
  <c r="C432" i="5"/>
  <c r="B432" i="5"/>
  <c r="B431" i="5" s="1"/>
  <c r="E431" i="5"/>
  <c r="D431" i="5"/>
  <c r="C431" i="5"/>
  <c r="E422" i="5"/>
  <c r="D422" i="5"/>
  <c r="C422" i="5"/>
  <c r="B422" i="5"/>
  <c r="E417" i="5"/>
  <c r="E427" i="5" s="1"/>
  <c r="E409" i="5" s="1"/>
  <c r="E410" i="5" s="1"/>
  <c r="D417" i="5"/>
  <c r="D427" i="5" s="1"/>
  <c r="D409" i="5" s="1"/>
  <c r="C417" i="5"/>
  <c r="C427" i="5" s="1"/>
  <c r="C409" i="5" s="1"/>
  <c r="C412" i="5" s="1"/>
  <c r="B417" i="5"/>
  <c r="B427" i="5" s="1"/>
  <c r="B409" i="5" s="1"/>
  <c r="B410" i="5" s="1"/>
  <c r="E411" i="5"/>
  <c r="D411" i="5"/>
  <c r="C411" i="5"/>
  <c r="D400" i="5"/>
  <c r="C400" i="5"/>
  <c r="D398" i="5"/>
  <c r="C398" i="5"/>
  <c r="C396" i="5" s="1"/>
  <c r="E396" i="5"/>
  <c r="B396" i="5"/>
  <c r="E391" i="5"/>
  <c r="D391" i="5"/>
  <c r="C391" i="5"/>
  <c r="B391" i="5"/>
  <c r="B401" i="5" s="1"/>
  <c r="B383" i="5" s="1"/>
  <c r="B384" i="5" s="1"/>
  <c r="E385" i="5"/>
  <c r="D385" i="5"/>
  <c r="C385" i="5"/>
  <c r="C374" i="5"/>
  <c r="C372" i="5"/>
  <c r="E370" i="5"/>
  <c r="D370" i="5"/>
  <c r="B370" i="5"/>
  <c r="E365" i="5"/>
  <c r="D365" i="5"/>
  <c r="C365" i="5"/>
  <c r="B365" i="5"/>
  <c r="B375" i="5" s="1"/>
  <c r="B357" i="5" s="1"/>
  <c r="B358" i="5" s="1"/>
  <c r="E359" i="5"/>
  <c r="D359" i="5"/>
  <c r="C359" i="5"/>
  <c r="E344" i="5"/>
  <c r="D344" i="5"/>
  <c r="C344" i="5"/>
  <c r="B344" i="5"/>
  <c r="E339" i="5"/>
  <c r="E349" i="5" s="1"/>
  <c r="E331" i="5" s="1"/>
  <c r="D339" i="5"/>
  <c r="D349" i="5" s="1"/>
  <c r="D331" i="5" s="1"/>
  <c r="D332" i="5" s="1"/>
  <c r="C339" i="5"/>
  <c r="C349" i="5" s="1"/>
  <c r="C331" i="5" s="1"/>
  <c r="B339" i="5"/>
  <c r="B349" i="5" s="1"/>
  <c r="B331" i="5" s="1"/>
  <c r="B332" i="5" s="1"/>
  <c r="E333" i="5"/>
  <c r="D333" i="5"/>
  <c r="C333" i="5"/>
  <c r="E318" i="5"/>
  <c r="D318" i="5"/>
  <c r="C318" i="5"/>
  <c r="B318" i="5"/>
  <c r="E313" i="5"/>
  <c r="D313" i="5"/>
  <c r="C313" i="5"/>
  <c r="C323" i="5" s="1"/>
  <c r="C305" i="5" s="1"/>
  <c r="C306" i="5" s="1"/>
  <c r="B313" i="5"/>
  <c r="B323" i="5" s="1"/>
  <c r="B305" i="5" s="1"/>
  <c r="B306" i="5" s="1"/>
  <c r="E307" i="5"/>
  <c r="D307" i="5"/>
  <c r="C307" i="5"/>
  <c r="E292" i="5"/>
  <c r="D292" i="5"/>
  <c r="C292" i="5"/>
  <c r="B292" i="5"/>
  <c r="E287" i="5"/>
  <c r="E297" i="5" s="1"/>
  <c r="E279" i="5" s="1"/>
  <c r="D287" i="5"/>
  <c r="D297" i="5" s="1"/>
  <c r="D279" i="5" s="1"/>
  <c r="D280" i="5" s="1"/>
  <c r="C287" i="5"/>
  <c r="C297" i="5" s="1"/>
  <c r="C279" i="5" s="1"/>
  <c r="B287" i="5"/>
  <c r="B297" i="5" s="1"/>
  <c r="B279" i="5" s="1"/>
  <c r="B280" i="5" s="1"/>
  <c r="E281" i="5"/>
  <c r="D281" i="5"/>
  <c r="C281" i="5"/>
  <c r="E266" i="5"/>
  <c r="D266" i="5"/>
  <c r="C266" i="5"/>
  <c r="B266" i="5"/>
  <c r="E261" i="5"/>
  <c r="E271" i="5" s="1"/>
  <c r="E253" i="5" s="1"/>
  <c r="E254" i="5" s="1"/>
  <c r="D261" i="5"/>
  <c r="D271" i="5" s="1"/>
  <c r="D253" i="5" s="1"/>
  <c r="C261" i="5"/>
  <c r="C271" i="5" s="1"/>
  <c r="C253" i="5" s="1"/>
  <c r="B261" i="5"/>
  <c r="B271" i="5" s="1"/>
  <c r="B253" i="5" s="1"/>
  <c r="B254" i="5" s="1"/>
  <c r="E255" i="5"/>
  <c r="D255" i="5"/>
  <c r="C255" i="5"/>
  <c r="E240" i="5"/>
  <c r="D240" i="5"/>
  <c r="C240" i="5"/>
  <c r="B240" i="5"/>
  <c r="E235" i="5"/>
  <c r="E245" i="5" s="1"/>
  <c r="E227" i="5" s="1"/>
  <c r="D235" i="5"/>
  <c r="D245" i="5" s="1"/>
  <c r="C235" i="5"/>
  <c r="C245" i="5" s="1"/>
  <c r="C227" i="5" s="1"/>
  <c r="B235" i="5"/>
  <c r="B245" i="5" s="1"/>
  <c r="B227" i="5" s="1"/>
  <c r="B228" i="5" s="1"/>
  <c r="E229" i="5"/>
  <c r="D229" i="5"/>
  <c r="C229" i="5"/>
  <c r="D227" i="5"/>
  <c r="E216" i="5"/>
  <c r="D216" i="5"/>
  <c r="C216" i="5"/>
  <c r="B216" i="5"/>
  <c r="E211" i="5"/>
  <c r="E221" i="5" s="1"/>
  <c r="E203" i="5" s="1"/>
  <c r="D211" i="5"/>
  <c r="D221" i="5" s="1"/>
  <c r="D203" i="5" s="1"/>
  <c r="C211" i="5"/>
  <c r="C221" i="5" s="1"/>
  <c r="C203" i="5" s="1"/>
  <c r="C204" i="5" s="1"/>
  <c r="B211" i="5"/>
  <c r="B221" i="5" s="1"/>
  <c r="B203" i="5" s="1"/>
  <c r="B204" i="5" s="1"/>
  <c r="E205" i="5"/>
  <c r="D205" i="5"/>
  <c r="C205" i="5"/>
  <c r="E192" i="5"/>
  <c r="D192" i="5"/>
  <c r="C192" i="5"/>
  <c r="B192" i="5"/>
  <c r="E187" i="5"/>
  <c r="E197" i="5" s="1"/>
  <c r="E179" i="5" s="1"/>
  <c r="D187" i="5"/>
  <c r="D197" i="5" s="1"/>
  <c r="D179" i="5" s="1"/>
  <c r="D180" i="5" s="1"/>
  <c r="C187" i="5"/>
  <c r="C197" i="5" s="1"/>
  <c r="C179" i="5" s="1"/>
  <c r="B187" i="5"/>
  <c r="B197" i="5" s="1"/>
  <c r="B179" i="5" s="1"/>
  <c r="B180" i="5" s="1"/>
  <c r="E181" i="5"/>
  <c r="D181" i="5"/>
  <c r="C181" i="5"/>
  <c r="E164" i="5"/>
  <c r="D164" i="5"/>
  <c r="C164" i="5"/>
  <c r="B164" i="5"/>
  <c r="E159" i="5"/>
  <c r="E169" i="5" s="1"/>
  <c r="D159" i="5"/>
  <c r="D169" i="5" s="1"/>
  <c r="C159" i="5"/>
  <c r="C169" i="5" s="1"/>
  <c r="C151" i="5" s="1"/>
  <c r="C152" i="5" s="1"/>
  <c r="B159" i="5"/>
  <c r="B169" i="5" s="1"/>
  <c r="E153" i="5"/>
  <c r="D153" i="5"/>
  <c r="C153" i="5"/>
  <c r="E138" i="5"/>
  <c r="D138" i="5"/>
  <c r="C138" i="5"/>
  <c r="B138" i="5"/>
  <c r="E133" i="5"/>
  <c r="E143" i="5" s="1"/>
  <c r="E125" i="5" s="1"/>
  <c r="D133" i="5"/>
  <c r="D143" i="5" s="1"/>
  <c r="D125" i="5" s="1"/>
  <c r="D126" i="5" s="1"/>
  <c r="C133" i="5"/>
  <c r="C143" i="5" s="1"/>
  <c r="C125" i="5" s="1"/>
  <c r="B133" i="5"/>
  <c r="B143" i="5" s="1"/>
  <c r="B125" i="5" s="1"/>
  <c r="B126" i="5" s="1"/>
  <c r="E127" i="5"/>
  <c r="D127" i="5"/>
  <c r="C127" i="5"/>
  <c r="E117" i="5"/>
  <c r="E460" i="5" s="1"/>
  <c r="E114" i="5"/>
  <c r="D114" i="5"/>
  <c r="C114" i="5"/>
  <c r="B114" i="5"/>
  <c r="E109" i="5"/>
  <c r="E119" i="5" s="1"/>
  <c r="E101" i="5" s="1"/>
  <c r="D109" i="5"/>
  <c r="D119" i="5" s="1"/>
  <c r="D101" i="5" s="1"/>
  <c r="C109" i="5"/>
  <c r="C119" i="5" s="1"/>
  <c r="C101" i="5" s="1"/>
  <c r="B109" i="5"/>
  <c r="B119" i="5" s="1"/>
  <c r="B101" i="5" s="1"/>
  <c r="B102" i="5" s="1"/>
  <c r="E103" i="5"/>
  <c r="D103" i="5"/>
  <c r="C103" i="5"/>
  <c r="D94" i="5"/>
  <c r="C94" i="5"/>
  <c r="D92" i="5"/>
  <c r="C92" i="5"/>
  <c r="E90" i="5"/>
  <c r="B90" i="5"/>
  <c r="E85" i="5"/>
  <c r="D85" i="5"/>
  <c r="C85" i="5"/>
  <c r="B85" i="5"/>
  <c r="B95" i="5" s="1"/>
  <c r="B77" i="5" s="1"/>
  <c r="B78" i="5" s="1"/>
  <c r="E79" i="5"/>
  <c r="D79" i="5"/>
  <c r="C79" i="5"/>
  <c r="D63" i="5"/>
  <c r="E63" i="5" s="1"/>
  <c r="E51" i="5"/>
  <c r="D51" i="5"/>
  <c r="C51" i="5"/>
  <c r="B51" i="5"/>
  <c r="E48" i="5"/>
  <c r="D48" i="5"/>
  <c r="C48" i="5"/>
  <c r="B48" i="5"/>
  <c r="E45" i="5"/>
  <c r="E37" i="5" s="1"/>
  <c r="D45" i="5"/>
  <c r="D37" i="5" s="1"/>
  <c r="C45" i="5"/>
  <c r="C37" i="5" s="1"/>
  <c r="B45" i="5"/>
  <c r="B37" i="5" s="1"/>
  <c r="B38" i="5" s="1"/>
  <c r="B41" i="5" s="1"/>
  <c r="E39" i="5"/>
  <c r="D39" i="5"/>
  <c r="C39" i="5"/>
  <c r="B39" i="5"/>
  <c r="D323" i="5" l="1"/>
  <c r="D305" i="5" s="1"/>
  <c r="C401" i="5"/>
  <c r="C383" i="5" s="1"/>
  <c r="B66" i="5"/>
  <c r="E323" i="5"/>
  <c r="E305" i="5" s="1"/>
  <c r="E306" i="5" s="1"/>
  <c r="D375" i="5"/>
  <c r="D357" i="5" s="1"/>
  <c r="C66" i="5"/>
  <c r="C67" i="5" s="1"/>
  <c r="D461" i="5"/>
  <c r="D282" i="5"/>
  <c r="C309" i="5"/>
  <c r="E401" i="5"/>
  <c r="E383" i="5" s="1"/>
  <c r="D396" i="5"/>
  <c r="D401" i="5" s="1"/>
  <c r="D383" i="5" s="1"/>
  <c r="E386" i="5" s="1"/>
  <c r="D40" i="5"/>
  <c r="C308" i="5"/>
  <c r="D102" i="5"/>
  <c r="D104" i="5"/>
  <c r="E95" i="5"/>
  <c r="E77" i="5" s="1"/>
  <c r="E78" i="5" s="1"/>
  <c r="E457" i="5"/>
  <c r="E375" i="5"/>
  <c r="E357" i="5" s="1"/>
  <c r="C370" i="5"/>
  <c r="C375" i="5" s="1"/>
  <c r="C357" i="5" s="1"/>
  <c r="D360" i="5" s="1"/>
  <c r="B457" i="5"/>
  <c r="C40" i="5"/>
  <c r="B67" i="5"/>
  <c r="D90" i="5"/>
  <c r="D95" i="5" s="1"/>
  <c r="D77" i="5" s="1"/>
  <c r="C461" i="5"/>
  <c r="E256" i="5"/>
  <c r="C384" i="5"/>
  <c r="C387" i="5" s="1"/>
  <c r="C386" i="5"/>
  <c r="C126" i="5"/>
  <c r="C129" i="5" s="1"/>
  <c r="C128" i="5"/>
  <c r="B151" i="5"/>
  <c r="B430" i="5"/>
  <c r="C228" i="5"/>
  <c r="C231" i="5" s="1"/>
  <c r="C230" i="5"/>
  <c r="E280" i="5"/>
  <c r="E283" i="5" s="1"/>
  <c r="E282" i="5"/>
  <c r="E40" i="5"/>
  <c r="E38" i="5"/>
  <c r="E206" i="5"/>
  <c r="E204" i="5"/>
  <c r="D306" i="5"/>
  <c r="D309" i="5" s="1"/>
  <c r="D308" i="5"/>
  <c r="C332" i="5"/>
  <c r="C335" i="5" s="1"/>
  <c r="C334" i="5"/>
  <c r="D204" i="5"/>
  <c r="D207" i="5" s="1"/>
  <c r="D206" i="5"/>
  <c r="C256" i="5"/>
  <c r="D412" i="5"/>
  <c r="D410" i="5"/>
  <c r="E413" i="5" s="1"/>
  <c r="E66" i="5"/>
  <c r="E67" i="5" s="1"/>
  <c r="C459" i="5"/>
  <c r="C90" i="5"/>
  <c r="C95" i="5" s="1"/>
  <c r="C77" i="5" s="1"/>
  <c r="C182" i="5"/>
  <c r="C180" i="5"/>
  <c r="C183" i="5" s="1"/>
  <c r="C207" i="5"/>
  <c r="D230" i="5"/>
  <c r="C254" i="5"/>
  <c r="C257" i="5" s="1"/>
  <c r="D358" i="5"/>
  <c r="C410" i="5"/>
  <c r="C413" i="5" s="1"/>
  <c r="E412" i="5"/>
  <c r="E180" i="5"/>
  <c r="E183" i="5" s="1"/>
  <c r="E182" i="5"/>
  <c r="D256" i="5"/>
  <c r="D254" i="5"/>
  <c r="E334" i="5"/>
  <c r="E332" i="5"/>
  <c r="E335" i="5" s="1"/>
  <c r="D459" i="5"/>
  <c r="D457" i="5" s="1"/>
  <c r="C104" i="5"/>
  <c r="C102" i="5"/>
  <c r="C105" i="5" s="1"/>
  <c r="C154" i="5"/>
  <c r="D151" i="5"/>
  <c r="D182" i="5"/>
  <c r="C206" i="5"/>
  <c r="D228" i="5"/>
  <c r="E230" i="5"/>
  <c r="E228" i="5"/>
  <c r="E102" i="5"/>
  <c r="E105" i="5" s="1"/>
  <c r="E104" i="5"/>
  <c r="E128" i="5"/>
  <c r="E126" i="5"/>
  <c r="E129" i="5" s="1"/>
  <c r="D128" i="5"/>
  <c r="E151" i="5"/>
  <c r="C282" i="5"/>
  <c r="C280" i="5"/>
  <c r="C283" i="5" s="1"/>
  <c r="E308" i="5"/>
  <c r="D334" i="5"/>
  <c r="E384" i="5"/>
  <c r="B40" i="5"/>
  <c r="D66" i="5"/>
  <c r="D67" i="5" s="1"/>
  <c r="C38" i="5"/>
  <c r="C41" i="5" s="1"/>
  <c r="D38" i="5"/>
  <c r="C429" i="5" l="1"/>
  <c r="D105" i="5"/>
  <c r="E80" i="5"/>
  <c r="D78" i="5"/>
  <c r="E430" i="5"/>
  <c r="E207" i="5"/>
  <c r="E309" i="5"/>
  <c r="C457" i="5"/>
  <c r="E358" i="5"/>
  <c r="E361" i="5" s="1"/>
  <c r="E360" i="5"/>
  <c r="D231" i="5"/>
  <c r="D257" i="5"/>
  <c r="D129" i="5"/>
  <c r="E257" i="5"/>
  <c r="E41" i="5"/>
  <c r="E429" i="5"/>
  <c r="E462" i="5" s="1"/>
  <c r="E152" i="5"/>
  <c r="E154" i="5"/>
  <c r="D41" i="5"/>
  <c r="D386" i="5"/>
  <c r="D384" i="5"/>
  <c r="D387" i="5" s="1"/>
  <c r="D430" i="5"/>
  <c r="D80" i="5"/>
  <c r="E81" i="5"/>
  <c r="D335" i="5"/>
  <c r="E231" i="5"/>
  <c r="D183" i="5"/>
  <c r="C430" i="5"/>
  <c r="C462" i="5" s="1"/>
  <c r="D283" i="5"/>
  <c r="C80" i="5"/>
  <c r="C78" i="5"/>
  <c r="C81" i="5" s="1"/>
  <c r="D154" i="5"/>
  <c r="D429" i="5"/>
  <c r="D152" i="5"/>
  <c r="D155" i="5" s="1"/>
  <c r="C360" i="5"/>
  <c r="C358" i="5"/>
  <c r="C361" i="5" s="1"/>
  <c r="D413" i="5"/>
  <c r="B152" i="5"/>
  <c r="C155" i="5" s="1"/>
  <c r="B429" i="5"/>
  <c r="B462" i="5" s="1"/>
  <c r="D462" i="5" l="1"/>
  <c r="D361" i="5"/>
  <c r="D81" i="5"/>
  <c r="E387" i="5"/>
  <c r="E155" i="5"/>
  <c r="B275" i="4" l="1"/>
  <c r="C275" i="4"/>
  <c r="D275" i="4"/>
  <c r="E275" i="4"/>
  <c r="C274" i="4"/>
  <c r="B274" i="4"/>
  <c r="B272" i="4"/>
  <c r="C272" i="4"/>
  <c r="D272" i="4"/>
  <c r="E272" i="4"/>
  <c r="C271" i="4"/>
  <c r="D271" i="4"/>
  <c r="E271" i="4"/>
  <c r="B271" i="4"/>
  <c r="B269" i="4"/>
  <c r="C269" i="4"/>
  <c r="D269" i="4"/>
  <c r="E269" i="4"/>
  <c r="C268" i="4"/>
  <c r="D268" i="4"/>
  <c r="E268" i="4"/>
  <c r="B268" i="4"/>
  <c r="B266" i="4"/>
  <c r="C266" i="4"/>
  <c r="D266" i="4"/>
  <c r="E266" i="4"/>
  <c r="C265" i="4"/>
  <c r="D265" i="4"/>
  <c r="E265" i="4"/>
  <c r="B265" i="4"/>
  <c r="B263" i="4"/>
  <c r="C263" i="4"/>
  <c r="D263" i="4"/>
  <c r="E263" i="4"/>
  <c r="C262" i="4"/>
  <c r="D262" i="4"/>
  <c r="E262" i="4"/>
  <c r="B262" i="4"/>
  <c r="B260" i="4"/>
  <c r="C260" i="4"/>
  <c r="D260" i="4"/>
  <c r="E260" i="4"/>
  <c r="C259" i="4"/>
  <c r="D259" i="4"/>
  <c r="E259" i="4"/>
  <c r="B259" i="4"/>
  <c r="B257" i="4"/>
  <c r="C257" i="4"/>
  <c r="D257" i="4"/>
  <c r="E257" i="4"/>
  <c r="C256" i="4"/>
  <c r="D256" i="4"/>
  <c r="E256" i="4"/>
  <c r="B256" i="4"/>
  <c r="C235" i="4"/>
  <c r="D235" i="4"/>
  <c r="E235" i="4"/>
  <c r="B235" i="4"/>
  <c r="C188" i="4"/>
  <c r="D188" i="4"/>
  <c r="E188" i="4"/>
  <c r="B188" i="4"/>
  <c r="C185" i="4"/>
  <c r="D185" i="4"/>
  <c r="E185" i="4"/>
  <c r="B185" i="4"/>
  <c r="C182" i="4"/>
  <c r="D182" i="4"/>
  <c r="E182" i="4"/>
  <c r="B182" i="4"/>
  <c r="C144" i="4"/>
  <c r="D144" i="4"/>
  <c r="E144" i="4"/>
  <c r="B144" i="4"/>
  <c r="C138" i="4"/>
  <c r="D138" i="4"/>
  <c r="E138" i="4"/>
  <c r="B138" i="4"/>
  <c r="C76" i="4" l="1"/>
  <c r="D76" i="4"/>
  <c r="E76" i="4"/>
  <c r="B76" i="4"/>
  <c r="B258" i="4" s="1"/>
  <c r="C73" i="4"/>
  <c r="D73" i="4"/>
  <c r="E73" i="4"/>
  <c r="B73" i="4"/>
  <c r="B255" i="4" s="1"/>
  <c r="C54" i="4"/>
  <c r="B54" i="4"/>
  <c r="B273" i="4" s="1"/>
  <c r="D55" i="4"/>
  <c r="D54" i="4" s="1"/>
  <c r="D57" i="4" s="1"/>
  <c r="D58" i="4" s="1"/>
  <c r="C48" i="4"/>
  <c r="C57" i="4" s="1"/>
  <c r="C58" i="4" s="1"/>
  <c r="D48" i="4"/>
  <c r="E48" i="4"/>
  <c r="E267" i="4" s="1"/>
  <c r="B48" i="4"/>
  <c r="C45" i="4"/>
  <c r="C264" i="4" s="1"/>
  <c r="D45" i="4"/>
  <c r="E45" i="4"/>
  <c r="E264" i="4" s="1"/>
  <c r="B45" i="4"/>
  <c r="C42" i="4"/>
  <c r="D42" i="4"/>
  <c r="E42" i="4"/>
  <c r="E261" i="4" s="1"/>
  <c r="B42" i="4"/>
  <c r="C39" i="4"/>
  <c r="C258" i="4" s="1"/>
  <c r="D39" i="4"/>
  <c r="E39" i="4"/>
  <c r="E258" i="4" s="1"/>
  <c r="B39" i="4"/>
  <c r="C36" i="4"/>
  <c r="C255" i="4" s="1"/>
  <c r="D36" i="4"/>
  <c r="E36" i="4"/>
  <c r="E255" i="4" s="1"/>
  <c r="B36" i="4"/>
  <c r="C273" i="4"/>
  <c r="E270" i="4"/>
  <c r="D270" i="4"/>
  <c r="C270" i="4"/>
  <c r="B270" i="4"/>
  <c r="D267" i="4"/>
  <c r="B267" i="4"/>
  <c r="D264" i="4"/>
  <c r="B264" i="4"/>
  <c r="D261" i="4"/>
  <c r="C261" i="4"/>
  <c r="B261" i="4"/>
  <c r="D258" i="4"/>
  <c r="D255" i="4"/>
  <c r="E253" i="4"/>
  <c r="D253" i="4"/>
  <c r="C253" i="4"/>
  <c r="B253" i="4"/>
  <c r="C250" i="4"/>
  <c r="C251" i="4" s="1"/>
  <c r="B250" i="4"/>
  <c r="B251" i="4" s="1"/>
  <c r="D247" i="4"/>
  <c r="E247" i="4" s="1"/>
  <c r="E224" i="4"/>
  <c r="D224" i="4"/>
  <c r="C224" i="4"/>
  <c r="E223" i="4"/>
  <c r="D223" i="4"/>
  <c r="C223" i="4"/>
  <c r="E222" i="4"/>
  <c r="D222" i="4"/>
  <c r="D225" i="4" s="1"/>
  <c r="C222" i="4"/>
  <c r="B222" i="4"/>
  <c r="C203" i="4"/>
  <c r="C204" i="4" s="1"/>
  <c r="B203" i="4"/>
  <c r="B204" i="4" s="1"/>
  <c r="D200" i="4"/>
  <c r="D203" i="4" s="1"/>
  <c r="D204" i="4" s="1"/>
  <c r="E177" i="4"/>
  <c r="D177" i="4"/>
  <c r="C177" i="4"/>
  <c r="E176" i="4"/>
  <c r="D176" i="4"/>
  <c r="C176" i="4"/>
  <c r="E175" i="4"/>
  <c r="D175" i="4"/>
  <c r="C175" i="4"/>
  <c r="C178" i="4" s="1"/>
  <c r="B175" i="4"/>
  <c r="C159" i="4"/>
  <c r="C160" i="4" s="1"/>
  <c r="B159" i="4"/>
  <c r="B160" i="4" s="1"/>
  <c r="D156" i="4"/>
  <c r="D159" i="4" s="1"/>
  <c r="D160" i="4" s="1"/>
  <c r="E133" i="4"/>
  <c r="D133" i="4"/>
  <c r="C133" i="4"/>
  <c r="E132" i="4"/>
  <c r="D132" i="4"/>
  <c r="C132" i="4"/>
  <c r="E131" i="4"/>
  <c r="D131" i="4"/>
  <c r="C131" i="4"/>
  <c r="B131" i="4"/>
  <c r="E94" i="4"/>
  <c r="E95" i="4" s="1"/>
  <c r="D94" i="4"/>
  <c r="D95" i="4" s="1"/>
  <c r="C94" i="4"/>
  <c r="C95" i="4" s="1"/>
  <c r="E68" i="4"/>
  <c r="D68" i="4"/>
  <c r="C68" i="4"/>
  <c r="E67" i="4"/>
  <c r="D67" i="4"/>
  <c r="C67" i="4"/>
  <c r="E66" i="4"/>
  <c r="D66" i="4"/>
  <c r="C66" i="4"/>
  <c r="C69" i="4" s="1"/>
  <c r="B66" i="4"/>
  <c r="B57" i="4"/>
  <c r="B58" i="4" s="1"/>
  <c r="E31" i="4"/>
  <c r="D31" i="4"/>
  <c r="C31" i="4"/>
  <c r="E30" i="4"/>
  <c r="D30" i="4"/>
  <c r="C30" i="4"/>
  <c r="E29" i="4"/>
  <c r="E32" i="4" s="1"/>
  <c r="D29" i="4"/>
  <c r="C29" i="4"/>
  <c r="B29" i="4"/>
  <c r="E225" i="4" l="1"/>
  <c r="E134" i="4"/>
  <c r="C267" i="4"/>
  <c r="B94" i="4"/>
  <c r="B95" i="4" s="1"/>
  <c r="D32" i="4"/>
  <c r="D134" i="4"/>
  <c r="E200" i="4"/>
  <c r="E203" i="4" s="1"/>
  <c r="E204" i="4" s="1"/>
  <c r="C225" i="4"/>
  <c r="E69" i="4"/>
  <c r="E55" i="4"/>
  <c r="D274" i="4"/>
  <c r="D254" i="4"/>
  <c r="D276" i="4" s="1"/>
  <c r="E254" i="4"/>
  <c r="E276" i="4" s="1"/>
  <c r="C254" i="4"/>
  <c r="C276" i="4" s="1"/>
  <c r="B254" i="4"/>
  <c r="B276" i="4" s="1"/>
  <c r="E250" i="4"/>
  <c r="E251" i="4" s="1"/>
  <c r="C32" i="4"/>
  <c r="D69" i="4"/>
  <c r="C134" i="4"/>
  <c r="E156" i="4"/>
  <c r="E159" i="4" s="1"/>
  <c r="E160" i="4" s="1"/>
  <c r="D178" i="4"/>
  <c r="E178" i="4"/>
  <c r="D250" i="4"/>
  <c r="D251" i="4" s="1"/>
  <c r="D273" i="4"/>
  <c r="E274" i="4" l="1"/>
  <c r="E54" i="4"/>
  <c r="E57" i="4" s="1"/>
  <c r="E58" i="4" s="1"/>
  <c r="E273" i="4"/>
  <c r="E297" i="3" l="1"/>
  <c r="E298" i="3" s="1"/>
  <c r="D297" i="3"/>
  <c r="D298" i="3" s="1"/>
  <c r="C297" i="3"/>
  <c r="B297" i="3"/>
  <c r="E295" i="3"/>
  <c r="D295" i="3"/>
  <c r="D296" i="3" s="1"/>
  <c r="C295" i="3"/>
  <c r="B295" i="3"/>
  <c r="E294" i="3"/>
  <c r="D294" i="3"/>
  <c r="C294" i="3"/>
  <c r="E291" i="3"/>
  <c r="E292" i="3" s="1"/>
  <c r="D291" i="3"/>
  <c r="C291" i="3"/>
  <c r="B291" i="3"/>
  <c r="C292" i="3" s="1"/>
  <c r="E290" i="3"/>
  <c r="D290" i="3"/>
  <c r="C290" i="3"/>
  <c r="E288" i="3"/>
  <c r="D288" i="3"/>
  <c r="C288" i="3"/>
  <c r="E285" i="3"/>
  <c r="E286" i="3" s="1"/>
  <c r="D285" i="3"/>
  <c r="C285" i="3"/>
  <c r="C286" i="3" s="1"/>
  <c r="B285" i="3"/>
  <c r="E283" i="3"/>
  <c r="E284" i="3" s="1"/>
  <c r="D283" i="3"/>
  <c r="C283" i="3"/>
  <c r="B283" i="3"/>
  <c r="E281" i="3"/>
  <c r="E282" i="3" s="1"/>
  <c r="D281" i="3"/>
  <c r="C281" i="3"/>
  <c r="C282" i="3" s="1"/>
  <c r="B281" i="3"/>
  <c r="D279" i="3"/>
  <c r="E278" i="3"/>
  <c r="D278" i="3"/>
  <c r="C278" i="3"/>
  <c r="B278" i="3"/>
  <c r="E273" i="3"/>
  <c r="D273" i="3"/>
  <c r="C273" i="3"/>
  <c r="B273" i="3"/>
  <c r="E266" i="3"/>
  <c r="D266" i="3"/>
  <c r="C266" i="3"/>
  <c r="E265" i="3"/>
  <c r="D265" i="3"/>
  <c r="C265" i="3"/>
  <c r="E264" i="3"/>
  <c r="D264" i="3"/>
  <c r="C264" i="3"/>
  <c r="C267" i="3" s="1"/>
  <c r="B264" i="3"/>
  <c r="E252" i="3"/>
  <c r="D252" i="3"/>
  <c r="C252" i="3"/>
  <c r="B252" i="3"/>
  <c r="E245" i="3"/>
  <c r="D245" i="3"/>
  <c r="C245" i="3"/>
  <c r="E244" i="3"/>
  <c r="D244" i="3"/>
  <c r="C244" i="3"/>
  <c r="E243" i="3"/>
  <c r="E246" i="3" s="1"/>
  <c r="D243" i="3"/>
  <c r="C243" i="3"/>
  <c r="B243" i="3"/>
  <c r="E231" i="3"/>
  <c r="D231" i="3"/>
  <c r="C231" i="3"/>
  <c r="B231" i="3"/>
  <c r="E224" i="3"/>
  <c r="D224" i="3"/>
  <c r="C224" i="3"/>
  <c r="E223" i="3"/>
  <c r="D223" i="3"/>
  <c r="C223" i="3"/>
  <c r="E222" i="3"/>
  <c r="E225" i="3" s="1"/>
  <c r="D222" i="3"/>
  <c r="C222" i="3"/>
  <c r="C225" i="3" s="1"/>
  <c r="B222" i="3"/>
  <c r="E208" i="3"/>
  <c r="D208" i="3"/>
  <c r="C208" i="3"/>
  <c r="B208" i="3"/>
  <c r="E201" i="3"/>
  <c r="D201" i="3"/>
  <c r="C201" i="3"/>
  <c r="E200" i="3"/>
  <c r="D200" i="3"/>
  <c r="C200" i="3"/>
  <c r="E199" i="3"/>
  <c r="D199" i="3"/>
  <c r="C199" i="3"/>
  <c r="C202" i="3" s="1"/>
  <c r="B199" i="3"/>
  <c r="E187" i="3"/>
  <c r="E188" i="3" s="1"/>
  <c r="D187" i="3"/>
  <c r="D188" i="3" s="1"/>
  <c r="C187" i="3"/>
  <c r="C188" i="3" s="1"/>
  <c r="B187" i="3"/>
  <c r="B188" i="3" s="1"/>
  <c r="E175" i="3"/>
  <c r="D175" i="3"/>
  <c r="C175" i="3"/>
  <c r="E174" i="3"/>
  <c r="D174" i="3"/>
  <c r="C174" i="3"/>
  <c r="E173" i="3"/>
  <c r="D173" i="3"/>
  <c r="C173" i="3"/>
  <c r="B173" i="3"/>
  <c r="E164" i="3"/>
  <c r="E165" i="3" s="1"/>
  <c r="D164" i="3"/>
  <c r="D165" i="3" s="1"/>
  <c r="C164" i="3"/>
  <c r="C165" i="3" s="1"/>
  <c r="B164" i="3"/>
  <c r="B165" i="3" s="1"/>
  <c r="E152" i="3"/>
  <c r="D152" i="3"/>
  <c r="C152" i="3"/>
  <c r="E151" i="3"/>
  <c r="D151" i="3"/>
  <c r="C151" i="3"/>
  <c r="E150" i="3"/>
  <c r="E153" i="3" s="1"/>
  <c r="D150" i="3"/>
  <c r="C150" i="3"/>
  <c r="B150" i="3"/>
  <c r="E141" i="3"/>
  <c r="E142" i="3" s="1"/>
  <c r="D141" i="3"/>
  <c r="D142" i="3" s="1"/>
  <c r="C141" i="3"/>
  <c r="C142" i="3" s="1"/>
  <c r="B141" i="3"/>
  <c r="B142" i="3" s="1"/>
  <c r="E129" i="3"/>
  <c r="D129" i="3"/>
  <c r="C129" i="3"/>
  <c r="E128" i="3"/>
  <c r="D128" i="3"/>
  <c r="C128" i="3"/>
  <c r="E127" i="3"/>
  <c r="E130" i="3" s="1"/>
  <c r="D127" i="3"/>
  <c r="C127" i="3"/>
  <c r="C130" i="3" s="1"/>
  <c r="B127" i="3"/>
  <c r="E118" i="3"/>
  <c r="E119" i="3" s="1"/>
  <c r="D118" i="3"/>
  <c r="D119" i="3" s="1"/>
  <c r="C118" i="3"/>
  <c r="C119" i="3" s="1"/>
  <c r="B118" i="3"/>
  <c r="B119" i="3" s="1"/>
  <c r="E106" i="3"/>
  <c r="D106" i="3"/>
  <c r="C106" i="3"/>
  <c r="E105" i="3"/>
  <c r="D105" i="3"/>
  <c r="C105" i="3"/>
  <c r="E104" i="3"/>
  <c r="D104" i="3"/>
  <c r="D107" i="3" s="1"/>
  <c r="C104" i="3"/>
  <c r="B104" i="3"/>
  <c r="C107" i="3" s="1"/>
  <c r="E95" i="3"/>
  <c r="E96" i="3" s="1"/>
  <c r="D95" i="3"/>
  <c r="D96" i="3" s="1"/>
  <c r="C95" i="3"/>
  <c r="C96" i="3" s="1"/>
  <c r="B95" i="3"/>
  <c r="B96" i="3" s="1"/>
  <c r="E83" i="3"/>
  <c r="D83" i="3"/>
  <c r="C83" i="3"/>
  <c r="E82" i="3"/>
  <c r="D82" i="3"/>
  <c r="C82" i="3"/>
  <c r="E81" i="3"/>
  <c r="D81" i="3"/>
  <c r="C81" i="3"/>
  <c r="C84" i="3" s="1"/>
  <c r="B81" i="3"/>
  <c r="E69" i="3"/>
  <c r="E73" i="3" s="1"/>
  <c r="D69" i="3"/>
  <c r="D73" i="3" s="1"/>
  <c r="C69" i="3"/>
  <c r="C73" i="3" s="1"/>
  <c r="B69" i="3"/>
  <c r="B73" i="3" s="1"/>
  <c r="E43" i="3"/>
  <c r="D43" i="3"/>
  <c r="C43" i="3"/>
  <c r="E42" i="3"/>
  <c r="D42" i="3"/>
  <c r="C42" i="3"/>
  <c r="E41" i="3"/>
  <c r="E44" i="3" s="1"/>
  <c r="D41" i="3"/>
  <c r="C41" i="3"/>
  <c r="B41" i="3"/>
  <c r="D44" i="3" l="1"/>
  <c r="D176" i="3"/>
  <c r="D267" i="3"/>
  <c r="D292" i="3"/>
  <c r="D84" i="3"/>
  <c r="D153" i="3"/>
  <c r="C176" i="3"/>
  <c r="D202" i="3"/>
  <c r="D246" i="3"/>
  <c r="E84" i="3"/>
  <c r="E107" i="3"/>
  <c r="C153" i="3"/>
  <c r="D225" i="3"/>
  <c r="E267" i="3"/>
  <c r="D282" i="3"/>
  <c r="D284" i="3"/>
  <c r="C296" i="3"/>
  <c r="C298" i="3"/>
  <c r="C44" i="3"/>
  <c r="D130" i="3"/>
  <c r="E176" i="3"/>
  <c r="E202" i="3"/>
  <c r="C246" i="3"/>
  <c r="B279" i="3"/>
  <c r="B302" i="3" s="1"/>
  <c r="C284" i="3"/>
  <c r="D286" i="3"/>
  <c r="E296" i="3"/>
  <c r="E279" i="3"/>
  <c r="D302" i="3"/>
  <c r="C279" i="3"/>
  <c r="C280" i="3" l="1"/>
  <c r="C302" i="3"/>
  <c r="E302" i="3"/>
  <c r="E280" i="3"/>
  <c r="D280" i="3"/>
  <c r="E313" i="2" l="1"/>
  <c r="D313" i="2"/>
  <c r="C313" i="2"/>
  <c r="B313" i="2"/>
  <c r="E310" i="2"/>
  <c r="D310" i="2"/>
  <c r="C310" i="2"/>
  <c r="B310" i="2"/>
  <c r="E307" i="2"/>
  <c r="D307" i="2"/>
  <c r="C307" i="2"/>
  <c r="B307" i="2"/>
  <c r="E304" i="2"/>
  <c r="D304" i="2"/>
  <c r="C304" i="2"/>
  <c r="B304" i="2"/>
  <c r="E301" i="2"/>
  <c r="D301" i="2"/>
  <c r="C301" i="2"/>
  <c r="B301" i="2"/>
  <c r="E298" i="2"/>
  <c r="D298" i="2"/>
  <c r="C298" i="2"/>
  <c r="B298" i="2"/>
  <c r="E295" i="2"/>
  <c r="D295" i="2"/>
  <c r="C295" i="2"/>
  <c r="B295" i="2"/>
  <c r="E292" i="2"/>
  <c r="D292" i="2"/>
  <c r="C292" i="2"/>
  <c r="B292" i="2"/>
  <c r="E290" i="2"/>
  <c r="D290" i="2"/>
  <c r="C290" i="2"/>
  <c r="B290" i="2"/>
  <c r="E287" i="2"/>
  <c r="E288" i="2" s="1"/>
  <c r="D287" i="2"/>
  <c r="D288" i="2" s="1"/>
  <c r="C287" i="2"/>
  <c r="C288" i="2" s="1"/>
  <c r="B287" i="2"/>
  <c r="B288" i="2" s="1"/>
  <c r="E261" i="2"/>
  <c r="D261" i="2"/>
  <c r="C261" i="2"/>
  <c r="E260" i="2"/>
  <c r="D260" i="2"/>
  <c r="C260" i="2"/>
  <c r="E259" i="2"/>
  <c r="D259" i="2"/>
  <c r="D262" i="2" s="1"/>
  <c r="C259" i="2"/>
  <c r="B259" i="2"/>
  <c r="E241" i="2"/>
  <c r="D241" i="2"/>
  <c r="C241" i="2"/>
  <c r="C242" i="2" s="1"/>
  <c r="B241" i="2"/>
  <c r="B242" i="2" s="1"/>
  <c r="E234" i="2"/>
  <c r="D234" i="2"/>
  <c r="C234" i="2"/>
  <c r="E233" i="2"/>
  <c r="D233" i="2"/>
  <c r="C233" i="2"/>
  <c r="E232" i="2"/>
  <c r="D232" i="2"/>
  <c r="C232" i="2"/>
  <c r="B232" i="2"/>
  <c r="E220" i="2"/>
  <c r="E221" i="2" s="1"/>
  <c r="D220" i="2"/>
  <c r="D221" i="2" s="1"/>
  <c r="C220" i="2"/>
  <c r="C221" i="2" s="1"/>
  <c r="B220" i="2"/>
  <c r="B221" i="2" s="1"/>
  <c r="E213" i="2"/>
  <c r="D213" i="2"/>
  <c r="C213" i="2"/>
  <c r="E212" i="2"/>
  <c r="D212" i="2"/>
  <c r="C212" i="2"/>
  <c r="E211" i="2"/>
  <c r="D211" i="2"/>
  <c r="D214" i="2" s="1"/>
  <c r="C211" i="2"/>
  <c r="B211" i="2"/>
  <c r="E198" i="2"/>
  <c r="E199" i="2" s="1"/>
  <c r="D198" i="2"/>
  <c r="D199" i="2" s="1"/>
  <c r="C198" i="2"/>
  <c r="C199" i="2" s="1"/>
  <c r="B198" i="2"/>
  <c r="B199" i="2" s="1"/>
  <c r="E191" i="2"/>
  <c r="D191" i="2"/>
  <c r="C191" i="2"/>
  <c r="E190" i="2"/>
  <c r="D190" i="2"/>
  <c r="C190" i="2"/>
  <c r="E189" i="2"/>
  <c r="D189" i="2"/>
  <c r="C189" i="2"/>
  <c r="B189" i="2"/>
  <c r="E177" i="2"/>
  <c r="E178" i="2" s="1"/>
  <c r="D177" i="2"/>
  <c r="D178" i="2" s="1"/>
  <c r="C177" i="2"/>
  <c r="C178" i="2" s="1"/>
  <c r="B177" i="2"/>
  <c r="B178" i="2" s="1"/>
  <c r="E151" i="2"/>
  <c r="D151" i="2"/>
  <c r="C151" i="2"/>
  <c r="E150" i="2"/>
  <c r="D150" i="2"/>
  <c r="C150" i="2"/>
  <c r="E149" i="2"/>
  <c r="D149" i="2"/>
  <c r="C149" i="2"/>
  <c r="B149" i="2"/>
  <c r="E140" i="2"/>
  <c r="E141" i="2" s="1"/>
  <c r="D140" i="2"/>
  <c r="D141" i="2" s="1"/>
  <c r="C140" i="2"/>
  <c r="C141" i="2" s="1"/>
  <c r="B140" i="2"/>
  <c r="B141" i="2" s="1"/>
  <c r="E114" i="2"/>
  <c r="D114" i="2"/>
  <c r="C114" i="2"/>
  <c r="E113" i="2"/>
  <c r="D113" i="2"/>
  <c r="C113" i="2"/>
  <c r="E112" i="2"/>
  <c r="D112" i="2"/>
  <c r="E115" i="2" s="1"/>
  <c r="C112" i="2"/>
  <c r="C115" i="2" s="1"/>
  <c r="B112" i="2"/>
  <c r="E103" i="2"/>
  <c r="E104" i="2" s="1"/>
  <c r="D103" i="2"/>
  <c r="D104" i="2" s="1"/>
  <c r="C103" i="2"/>
  <c r="C104" i="2" s="1"/>
  <c r="B103" i="2"/>
  <c r="B104" i="2" s="1"/>
  <c r="E77" i="2"/>
  <c r="D77" i="2"/>
  <c r="C77" i="2"/>
  <c r="E76" i="2"/>
  <c r="D76" i="2"/>
  <c r="C76" i="2"/>
  <c r="E75" i="2"/>
  <c r="E78" i="2" s="1"/>
  <c r="D75" i="2"/>
  <c r="C75" i="2"/>
  <c r="C78" i="2" s="1"/>
  <c r="B75" i="2"/>
  <c r="E66" i="2"/>
  <c r="E67" i="2" s="1"/>
  <c r="D66" i="2"/>
  <c r="D67" i="2" s="1"/>
  <c r="C66" i="2"/>
  <c r="C67" i="2" s="1"/>
  <c r="B66" i="2"/>
  <c r="B67" i="2" s="1"/>
  <c r="E40" i="2"/>
  <c r="D40" i="2"/>
  <c r="C40" i="2"/>
  <c r="E39" i="2"/>
  <c r="D39" i="2"/>
  <c r="C39" i="2"/>
  <c r="E38" i="2"/>
  <c r="D38" i="2"/>
  <c r="C38" i="2"/>
  <c r="B38" i="2"/>
  <c r="D41" i="2" l="1"/>
  <c r="E152" i="2"/>
  <c r="C235" i="2"/>
  <c r="C41" i="2"/>
  <c r="D78" i="2"/>
  <c r="D152" i="2"/>
  <c r="E192" i="2"/>
  <c r="E235" i="2"/>
  <c r="D192" i="2"/>
  <c r="E214" i="2"/>
  <c r="C262" i="2"/>
  <c r="D314" i="2"/>
  <c r="D291" i="2" s="1"/>
  <c r="D315" i="2" s="1"/>
  <c r="E41" i="2"/>
  <c r="C192" i="2"/>
  <c r="C214" i="2"/>
  <c r="D235" i="2"/>
  <c r="E314" i="2"/>
  <c r="E291" i="2" s="1"/>
  <c r="E315" i="2" s="1"/>
  <c r="E262" i="2"/>
  <c r="B314" i="2"/>
  <c r="B291" i="2" s="1"/>
  <c r="B315" i="2" s="1"/>
  <c r="D115" i="2"/>
  <c r="C152" i="2"/>
  <c r="D242" i="2"/>
  <c r="C314" i="2"/>
  <c r="C291" i="2" s="1"/>
  <c r="C315" i="2" s="1"/>
  <c r="E242" i="2"/>
</calcChain>
</file>

<file path=xl/comments1.xml><?xml version="1.0" encoding="utf-8"?>
<comments xmlns="http://schemas.openxmlformats.org/spreadsheetml/2006/main">
  <authors>
    <author>Author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seshte tregues performance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 hiqet njeri se ka perseritje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1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Lutem marrjen ne konsiderate te ndryshimit te emertimit te projekteve. Emertimi i sakte eshte ai i vendosur pas shenjes se sleshit (/)</t>
        </r>
      </text>
    </comment>
    <comment ref="B2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Projekti Platform PANORAMED</t>
        </r>
      </text>
    </comment>
    <comment ref="D40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kontrata e ketij projekti pritet te nensdhkruhet brenda vitit 2019 dhe fondet nga donatori mund te disbursohen ne muajt shtator-tetor 2019.</t>
        </r>
      </text>
    </comment>
  </commentList>
</comments>
</file>

<file path=xl/sharedStrings.xml><?xml version="1.0" encoding="utf-8"?>
<sst xmlns="http://schemas.openxmlformats.org/spreadsheetml/2006/main" count="1893" uniqueCount="397">
  <si>
    <t xml:space="preserve">FORMAT 2: FORMATI STANDARD I PËRGATITJES SË KËRKESAVE BUXHETORE PBA 2020-2022 </t>
  </si>
  <si>
    <t>Buxheti 2020-2022</t>
  </si>
  <si>
    <t>Emërtimi i Programit Buxhetor</t>
  </si>
  <si>
    <t>Planifikim , Menaxhim dhe Administrim</t>
  </si>
  <si>
    <t>Kodi i Programit</t>
  </si>
  <si>
    <t>01110</t>
  </si>
  <si>
    <t>Programi Buxhetor Afatmesëm</t>
  </si>
  <si>
    <t>2020-2022</t>
  </si>
  <si>
    <t>Përshkrimi i Programit</t>
  </si>
  <si>
    <t>Planifikim dhe menaxhim efiçent i burimeve njerëzore dhe financiare të MEPJ. Mbështetje financiare, njerëzore, dokumentare dhe me shërbim, për realizmin e politikave të institucionit duke siguruara një lidhje efikase midis MEPJ dhe përfaqësive diplomatike. Organizim dhe realizim i veprimtarisë protokollare të shtetit shqiptar.</t>
  </si>
  <si>
    <t>Qëllimet e Politikës së Programit</t>
  </si>
  <si>
    <t>Përmirësim i administrimit dhe rritje e vazhdueshme cilësore e kapaciteteve te burimeve njerëzore dhe financiare për një shërbim profesional publik diplomatik</t>
  </si>
  <si>
    <t>Treguesit e Performancës në nivel Qëllimi</t>
  </si>
  <si>
    <t>Buxheti</t>
  </si>
  <si>
    <t>Parashikimi</t>
  </si>
  <si>
    <t>Kapacitete buxhetore te shfrytëzuara</t>
  </si>
  <si>
    <t>Vlera Bazë</t>
  </si>
  <si>
    <t>Struktura komunikimi (rrjete interneti- dhe nderlidhese) te rinovuara</t>
  </si>
  <si>
    <t>Vlera e Synuar</t>
  </si>
  <si>
    <t>Angazhime auditimi te realizuar sipas planit</t>
  </si>
  <si>
    <t>Objektivi 1 i Politikës së Programit</t>
  </si>
  <si>
    <t>Menaxhim efektiv dhe racional i burimeve njerëzore, financiare dhe teknologjisë se larte për te rritur reagimi  dhe cilësinë e shërbimit diplomatik</t>
  </si>
  <si>
    <t>Treguesit e Performancës për Objektivin 1</t>
  </si>
  <si>
    <t>Trend rritës</t>
  </si>
  <si>
    <t>Niveli i shrytezimit te kapacitetve njerezore</t>
  </si>
  <si>
    <t>% e stafit te trajnuar kundrejt totalit te programit</t>
  </si>
  <si>
    <t>% e Personave me aftesi te kufizuar te perzgjedhur ne program kondrejt totalit te punonjësve te  programit</t>
  </si>
  <si>
    <t>% e drejtuesve femra kundrejt totalit te pozicioneve drejtuese te porgramit</t>
  </si>
  <si>
    <t>Fondeve arkivore te shrytezuar nga strukturat e MEPJ</t>
  </si>
  <si>
    <t>Fondeve arkivore te aksesueshme nga studiues</t>
  </si>
  <si>
    <t>Detyrime te prapambetura te krijuara</t>
  </si>
  <si>
    <t>% e kontratave te anulluar kundrjt totali te nenshkruar.</t>
  </si>
  <si>
    <t xml:space="preserve">% e praktikave prokuruese te perbyllura brenda afatave </t>
  </si>
  <si>
    <t xml:space="preserve">Shpenzimet Korrente* </t>
  </si>
  <si>
    <t>Produkti 1</t>
  </si>
  <si>
    <t xml:space="preserve">Akte ligjore/nënligjore te hartuara
</t>
  </si>
  <si>
    <t>Përshkrimi i Produktit:</t>
  </si>
  <si>
    <t>Aktiviteti shkresor i stafit te programit</t>
  </si>
  <si>
    <t>Njësia Matëse</t>
  </si>
  <si>
    <t>nr. aktesh</t>
  </si>
  <si>
    <t>Sasia</t>
  </si>
  <si>
    <t>Kosto totale (në mijë lekë)</t>
  </si>
  <si>
    <t>Kosto për njësi (në mijë lekë)</t>
  </si>
  <si>
    <t xml:space="preserve">Ndryshimi në % i Sasisë  </t>
  </si>
  <si>
    <t>…</t>
  </si>
  <si>
    <t xml:space="preserve">Ndryshimi në % i kostos totale  </t>
  </si>
  <si>
    <t>Ndryshimi në % i kostos për njësi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</si>
  <si>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</si>
  <si>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600. Pagat </t>
  </si>
  <si>
    <t>Kapitulli 01</t>
  </si>
  <si>
    <t>Kapitulli 05</t>
  </si>
  <si>
    <t>601. Sigurimet Shoqërore dhe Shëndetësore</t>
  </si>
  <si>
    <t xml:space="preserve">602. Mallrat dhe shërbimet </t>
  </si>
  <si>
    <t xml:space="preserve">603. Subvencionet </t>
  </si>
  <si>
    <t>604. Transferta të brendshme</t>
  </si>
  <si>
    <t>605. Transferta të jashtme</t>
  </si>
  <si>
    <t xml:space="preserve">606. Transferta për familjet dhe individët </t>
  </si>
  <si>
    <t>Kosto totale e produktit 1</t>
  </si>
  <si>
    <t>Kontroll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</si>
  <si>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</si>
  <si>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>Punonjës të rekrutuar dhe të trajnuar</t>
  </si>
  <si>
    <t xml:space="preserve">Numri i punonjësve të shtuar rishtazi në shërbimin e jashtëm dhe të trajnuar në funsion të periditesimit të njohurive </t>
  </si>
  <si>
    <t>nr. punonjësish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</si>
  <si>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</si>
  <si>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t>Kosto totale e produktit 2</t>
  </si>
  <si>
    <t>Produkti 3</t>
  </si>
  <si>
    <t xml:space="preserve"> Detyrime kontraktuale</t>
  </si>
  <si>
    <t xml:space="preserve">Mallra dhe shërbime të përgjithshme të kontraktuara nga MEPJ </t>
  </si>
  <si>
    <t>nr. kontratash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</si>
  <si>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</si>
  <si>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t>Kosto totale e produktit 3</t>
  </si>
  <si>
    <t xml:space="preserve">Produkti 4 </t>
  </si>
  <si>
    <t>Misione auditimi te kryera sipas standarteve</t>
  </si>
  <si>
    <t>Auditime të kryera pranë misioneve diplomatike dhe konsullorete të RSh-së jashtë vendit dhe aparatit të MEPJ</t>
  </si>
  <si>
    <t>nr. audititimesh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</si>
  <si>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</si>
  <si>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</si>
  <si>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Shpenzimet Kapitale</t>
  </si>
  <si>
    <t>Kategoria 2: Shpenzimet për projekte investimesh</t>
  </si>
  <si>
    <t>Kodi i Projektit të Investimeve</t>
  </si>
  <si>
    <t xml:space="preserve">Rikonstruksion Ambjentesh
</t>
  </si>
  <si>
    <t>Kodi i Projektit sipas listes se investimeve</t>
  </si>
  <si>
    <t>M150030</t>
  </si>
  <si>
    <t xml:space="preserve">Rikonstruksion godine kati i tretë+ kater
</t>
  </si>
  <si>
    <t>volum punimesh</t>
  </si>
  <si>
    <t xml:space="preserve">230. Aktive të patrupëzuara </t>
  </si>
  <si>
    <t xml:space="preserve">231. Aktive të trupëzuara </t>
  </si>
  <si>
    <t xml:space="preserve">Shënim: Shpjegoni supozimet dhe llogaritjet për Produktin 1 </t>
  </si>
  <si>
    <t xml:space="preserve">Blerje pajisjesh të ndryshme
</t>
  </si>
  <si>
    <t xml:space="preserve">Pajisje zyre të blera për aparatin e MEPJ 
</t>
  </si>
  <si>
    <t>M150001</t>
  </si>
  <si>
    <t>Blerje pajisje zyre për aparatin e MEPJ</t>
  </si>
  <si>
    <t>nr. pajijesh</t>
  </si>
  <si>
    <t>Produkti 2</t>
  </si>
  <si>
    <t xml:space="preserve">Pajisje kompjuterike të blera për aparatin e MEPJ 
</t>
  </si>
  <si>
    <t>M150026</t>
  </si>
  <si>
    <t>Objektivi 2 i Politikës së Programit</t>
  </si>
  <si>
    <t>Zbatimi me perpikmeri i Ceremonialit të RSh-se dhe konventave ndërkombëtare</t>
  </si>
  <si>
    <t>Treguesit e Performancës për Objektivin 2</t>
  </si>
  <si>
    <t>Respektimi i afateve për përmbylljen e praktikave me Trupin Diplomatik dhe institucione shqiptare për ceshgjte financiare dhe protokollare</t>
  </si>
  <si>
    <t xml:space="preserve">Intensiteti I komunikimit ne lidhje me këshillimet qe Protokolli I Shtetit kryen për institucionet shtetërore dhe trupin diplomatik ne lidhje me zbatimin e Ceremonialit </t>
  </si>
  <si>
    <t>Volumi I vizitave dhe aktiviteteve shtetërore</t>
  </si>
  <si>
    <t xml:space="preserve">Aktivitete zyrtare dhe veprimtari protokollare sipas Ceremonialit të RSh-së
</t>
  </si>
  <si>
    <t>Organizmi pofesional i aktiviteteve zyrtare, vizitave dhe veprimtarisë protokollare sipas Ceremonialit të RSh-së</t>
  </si>
  <si>
    <t xml:space="preserve">Nr vizitash, takimesh, pritjesh zyrtare
</t>
  </si>
  <si>
    <t>Totali i shpenzimeve të Programit sipas produkteve*****</t>
  </si>
  <si>
    <t>Totali i shpenzimeve të Programit sipas artikujve*****</t>
  </si>
  <si>
    <t>Kapitull 05</t>
  </si>
  <si>
    <t>601. Sigurimet Shoqërore dhe Shendetësore</t>
  </si>
  <si>
    <t>231. Aktivet e trupëzuara</t>
  </si>
  <si>
    <t xml:space="preserve">                 FORMAT 2: FORMATI STANDARD I PËRGATITJES SË KËRKESAVE BUXHETORE PBA 2020-2022 </t>
  </si>
  <si>
    <t>Politikat Ekzistuese</t>
  </si>
  <si>
    <t>Mbështetje diplomatike jashtë shtetit</t>
  </si>
  <si>
    <t>01120</t>
  </si>
  <si>
    <t>Tërësia e funksioneve aktivitetit  dhe shërbimeve që ofrojnë përfaqësitë diplomatike dhe postet konsullore të RSH jashtë vendit, në përputhje me Kushtetutën, normat e të drejtës ndërkombëtare, ligjin per sherbimin e jashtem te Qeverisë Shqiptare, që synojnë nxitjen dhe zhvillimin e marrëdhënieve të bashkëpunimit të gjithanshëm, mbrojtjen dhe avancimin i interesave kombëtare  dhe përkujdesin për qytetarët shqiptarë kudo ata ndodhen.</t>
  </si>
  <si>
    <t>Përfaqësimi i RSH në shtetin pritës ose në Organizatat Ndërkombëtare, mbrojtja në shtetin pritës të interesave të RSH dhe të shtetasve ose personave juridik të saj, në përputhje me të drejtën ndërkombëtare; nxitja e zhvillimit të teresisë së marrëdhenieve (politike, ekonomike, kulturore, arsimore, shkencore etj.)  ndërmjet RSH dhe shtetit pritës, si dhe perfaqesimi ne Organizatat nderkombetare prane te cilave RSH eshte e akredituar.</t>
  </si>
  <si>
    <t xml:space="preserve">Zhvillimi i mëtejshëm i tërësisë së marrëdhanieve me vendet e tjera, me prioritet marrëdhëniet me partnerë strategjikë, vendet mike dhe aleate si dhe vendet fqinje, pjesemarrje aktive në nismat rajonale </t>
  </si>
  <si>
    <t>Realizimi dhe zgjerimi i bashkëpunimit shumëpalësh rajonal, përfshirë implementimin e vendimeve të mara në kuadër të Procesit të Berlinit</t>
  </si>
  <si>
    <t>Promovimi dhe zhvillimi i diplomacisë publike dhe ekonomike në funksion të parmirësimit të imazhit të Shqiperisë në botë dhe mbështetja e shqiptarëve jashtë vendit si dhe parfshirja e tyre në zhvillimet brenda vendit.</t>
  </si>
  <si>
    <t>Pjesëmarrje aktive dhe zbatimi i detyrimeve të anëtarësimit ne organizata dhe forume shumepaleshe, ku jemi palë.</t>
  </si>
  <si>
    <t>Shërbim konsullor të mbështetur në profesionalizëm, eficiencë, transparencë dhe përgjegjshmëri.</t>
  </si>
  <si>
    <t>Intensifikimi i punës, për përmirësimin e strukturës dhe i metodave të punës të përfaqësive diplomatike dhe konsullore për përmbushjen e detyrimeve për hapjen e negociatave të anëtarësimit në BE si dhe të shërbimit ndaj të gjithë personave të interesuar. Përparimi dhe konsolidimi i mëtejshëm i marrëdhënieve dy dhe shumëpalëshe me fokus dimensionin ekonomiko- tregetar dhe ekspozimin kuturor të Shqiperisë.</t>
  </si>
  <si>
    <t>Rritja e numri të takimeve të diplomatëve me figurat politike, zyrtare kulturore, ekonomike dhe me diplomatë të vendit pritës</t>
  </si>
  <si>
    <t>Hyrja në Trojkën e OSBE-së për periudhën 2019-2021 dhe marrja e Kryesisë për vitin 2020</t>
  </si>
  <si>
    <t xml:space="preserve">Rrtitja e rolit të përfaqësimit të Shqipërisë në ON dhe në pozicione drejtuese të sistemit të tyre </t>
  </si>
  <si>
    <t>Konsolidimi dhe rritja e cilësisë së shërbimeve konsullore nëpërmjet platformës SHKO në favor të shtetasve shqiptar që punojnë dhe jetojnë jashtë</t>
  </si>
  <si>
    <t xml:space="preserve">Lehtësimi dhe shkurtimi i dokumentacionit për sherbimet konsullore të kërkuara nga Shtetasit shqiptar jashtë </t>
  </si>
  <si>
    <t xml:space="preserve">Liberalizimi i rregjimit të vizave për shtetasit shqiptar </t>
  </si>
  <si>
    <t>5 vende</t>
  </si>
  <si>
    <t>7 vende</t>
  </si>
  <si>
    <t xml:space="preserve">Fillimi i zbatimit të projektit për rregjistrimin e shtetasve shqiptar jashtë </t>
  </si>
  <si>
    <t xml:space="preserve">Rritja e numrit të grave diplomate në pozicione ekzekutive dhe drejtuese </t>
  </si>
  <si>
    <t>Rritja e cilesisë të dokumentacioneve te shtetit shqiptar të lëshuara nga PD te RSH me qëllim, rritjen e besueshmërisë imazhit dhe reputacionit të tyre. (leje kalimi dhe viza e re pull)</t>
  </si>
  <si>
    <t>Emërtimi i Treguesit x (shto tregues sipas rastit)</t>
  </si>
  <si>
    <t>Produktet për Objektivin 1</t>
  </si>
  <si>
    <t>Misione diplomatike dhe poste konsullore mbeshtetur me kushte të pershtatshme pune</t>
  </si>
  <si>
    <t xml:space="preserve">Mbështetja e personelit të misioneve diplomatike dhe posteve konsullore me mjete financiare të nevojshme për jetesën dhe kushtet e punës. </t>
  </si>
  <si>
    <t>numër punonjësish</t>
  </si>
  <si>
    <t>Ndryshimi në % i Pagave si pasojë e ndryshimit të kostos së produktit</t>
  </si>
  <si>
    <r>
      <t>Ndryshimi në % i Pagave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</si>
  <si>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Sigurimeve Shoqerore dhe Shendetësore si pasojë e ndryshimit të kostos së produktit</t>
  </si>
  <si>
    <r>
      <t>Ndryshimi në % i Sigurimeve Shoqërore dhe Shendetësore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</si>
  <si>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Mallrave dhe Shërbimeve si pasojë e ndryshimit të kostos së produktit</t>
  </si>
  <si>
    <r>
      <t>Ndryshimi në % i Mallrave dhe Shërbimeve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</si>
  <si>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Subvencioneve si pasojë e ndryshimit të kostos së produktit</t>
  </si>
  <si>
    <r>
      <t>Ndryshimi në % i Subvencioneve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</si>
  <si>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të brendshme si pasojë e ndryshimit të kostos së produktit</t>
  </si>
  <si>
    <r>
      <t>Ndryshimi në % i Transfertave të brendshme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</si>
  <si>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të jashtme si pasojë e ndryshimit të kostos së produktit</t>
  </si>
  <si>
    <r>
      <t>Ndryshimi në % i Transfertave të jashtme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</si>
  <si>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për familjet dhe individët si pasojë e ndryshimit të kostos së produktit</t>
  </si>
  <si>
    <r>
      <t>Ndryshimi në % i Transfertave për familjet dhe individët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</si>
  <si>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Shënim: Shpjegoni supozimet dhe llogaritjet për Produktin 1 (Metoda 2)</t>
    </r>
    <r>
      <rPr>
        <b/>
        <sz val="8"/>
        <color rgb="FFFF0000"/>
        <rFont val="Garamond"/>
        <family val="1"/>
      </rPr>
      <t>***</t>
    </r>
  </si>
  <si>
    <t>Ndryshimi i pagave nuk vjen si pasoje e ndryshimit te produktit, por per shkak të një lapsusi në planifikimin e 600-601 per vitin 2018 e cila reflektohet edhe ne tre vitiet ne vazhdim</t>
  </si>
  <si>
    <t>Misione diplomatike dhe poste konsullore mbeshtetur me logjistiken e nevojshme</t>
  </si>
  <si>
    <t>Perballimi i shpenzimeve per funksionimin dhe aktivitetet e misioneve diplomatike dhe posteve konsullore ne funksion te arritjes se objektivave politiko-diplomatike (analize, konsultim,perfaqesim)</t>
  </si>
  <si>
    <t>numër përfaqësish diplomatike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</si>
  <si>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</si>
  <si>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Familjare te diplomateve te trajtuar sipas ligjit</t>
  </si>
  <si>
    <t>Detyrimi ndaj bashkeshorteve (per sigurime shoqerore dhe shperblim), femijeve nen moshen 18 vjeç (per shperblim) te personelit te misioneve diplomatikeve dhe posteve konsullore (VKM nr. 20, dt. 18.01.2017)</t>
  </si>
  <si>
    <t>numër personash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</si>
  <si>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</si>
  <si>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</si>
  <si>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t>Shtetas shqiptar qe jetojne jashte teritorit te RSH-së te rregjistruar</t>
  </si>
  <si>
    <t>Identifikimi dhe rregjistrimi I adresave te shtetasve shqiptar qe jetojne jashte teritorit te RSH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</si>
  <si>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</si>
  <si>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</si>
  <si>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Kuota nderkombetare</t>
  </si>
  <si>
    <t>Derdhje kontributesh dhe kuota ne organizatat nderkombetare ne te cilat vendi yne aderon</t>
  </si>
  <si>
    <t>numër kontributesh</t>
  </si>
  <si>
    <t>?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</si>
  <si>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</si>
  <si>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5</t>
  </si>
  <si>
    <t>Produkti 6</t>
  </si>
  <si>
    <t>Aktivitete ne kuader te OSBE-së</t>
  </si>
  <si>
    <t>Hyrja ne Trojken e OSBE-së per periudhen 2019-2021 dhe marrja e Kryesise se OSBE-së per vitin 2020</t>
  </si>
  <si>
    <t>aktivitete, konferenca, ministeriale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</si>
  <si>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</si>
  <si>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</si>
  <si>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Kategoria 1: Shpenzimet Administrative Kapitale</t>
  </si>
  <si>
    <t>Kodi i Projektit të Investimeve****</t>
  </si>
  <si>
    <t>Studim ne marreveshje me Qeverine e Kosoves</t>
  </si>
  <si>
    <t>xxxxx</t>
  </si>
  <si>
    <t>studim</t>
  </si>
  <si>
    <t>Pajisje zyre te blera</t>
  </si>
  <si>
    <t>Pajisje zyre të blera për misionet diplomatike dhe postet konsullore</t>
  </si>
  <si>
    <t>Rinovimi i pajisjeve për zyrat e misioneve diplomatike dhe konsullore</t>
  </si>
  <si>
    <t>copë</t>
  </si>
  <si>
    <t>18AG903</t>
  </si>
  <si>
    <t xml:space="preserve">Automjete të blera për misionet diplomatike </t>
  </si>
  <si>
    <t>Automjete të blera për misionet diplomatike dhe postet konsullore</t>
  </si>
  <si>
    <t xml:space="preserve">Blerja e automjeteve per misionet dhe postet konsullore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</si>
  <si>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</si>
  <si>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M150005</t>
  </si>
  <si>
    <t>Pajisje kompjuterike te blera</t>
  </si>
  <si>
    <t>Blerje pajisje kompjuterike për misionet diplomatike dhe poatet konsullore</t>
  </si>
  <si>
    <t>Pajisje kompjuterike dhe informatike te blera per zyrat e misioneve diplomatike dhe posteve konsullore</t>
  </si>
  <si>
    <t>Shënim: Shpjegoni supozimet dhe llogaritjet për Produktin X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</si>
  <si>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</si>
  <si>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</si>
  <si>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</si>
  <si>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</si>
  <si>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</si>
  <si>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</si>
  <si>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</si>
  <si>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</si>
  <si>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230. Aktivet e patrupëzuara</t>
  </si>
  <si>
    <t>Ndryshimi në % i Aktiveve të Patrupëzuara</t>
  </si>
  <si>
    <t>Ndryshimi në % i Aktiveve të Trupëzuara</t>
  </si>
  <si>
    <r>
      <t xml:space="preserve">Shënim: </t>
    </r>
    <r>
      <rPr>
        <i/>
        <sz val="8"/>
        <color theme="1"/>
        <rFont val="Garamond"/>
        <family val="1"/>
      </rPr>
      <t>Shpjegoni supozimet dhe llogaritjet (Metoda 1)</t>
    </r>
  </si>
  <si>
    <t>Aktiviteti diplomatik dhe konsullor i MEPJ</t>
  </si>
  <si>
    <t>01130</t>
  </si>
  <si>
    <t>Zbatimi i prioriteteve të politikës së jashtme të qeverisë dhe Strategjisë Kombëtare për Zhvillim dhe Integrim. Drejtimi teknik dhe bashkërendimi i procesit të anëtarësimit të RSH në Bashkimin Evropian.</t>
  </si>
  <si>
    <t xml:space="preserve">Përmirësimi i imazhit të vendit në Europë si dhe intesifikimi i përpjekjeve për integrimin e vendit në BE.
</t>
  </si>
  <si>
    <t>Intesifikimi i punës, përpjekjeve dhe kordinimi ndërinstitucional i procesit për përmbushjen e detyrimeve për hapjen e negociatave të anëtarësimit në BE"</t>
  </si>
  <si>
    <t>Trend rrites</t>
  </si>
  <si>
    <t>Anetaresimin ne BE</t>
  </si>
  <si>
    <t>viti 2019</t>
  </si>
  <si>
    <t>Kryesia e OSBE</t>
  </si>
  <si>
    <t>viti 2020</t>
  </si>
  <si>
    <t xml:space="preserve">Akte ligjore/nenligjore te hartuara
</t>
  </si>
  <si>
    <t>Aktivitetete sipas fushes se veprimeve te drejtorive te programit</t>
  </si>
  <si>
    <t xml:space="preserve">Produkti 2 </t>
  </si>
  <si>
    <t>Takime lobimi për hapjen e negociatave</t>
  </si>
  <si>
    <t>Lobim për hapjen dhe avancimin e negociatave</t>
  </si>
  <si>
    <t>nr. vizita, takimesh</t>
  </si>
  <si>
    <t>Zhvillimi i metejshëm i tërësisë së marrëdhenieve medyplaeshe me prioritet marrëdhëniet me partner strategjik, si dhe vendet fqinjë dhe angazhimi si vend anëtar ne NATO dhe rritja e rolit proaktiv ne Organizatat Ndërkombëtare</t>
  </si>
  <si>
    <t>Intensitet i rritur i marrëdhënieve 2 paleshe me vendet e rajonit</t>
  </si>
  <si>
    <t>Marreveshje rajonale te nenshkruara</t>
  </si>
  <si>
    <t>Nisma rajonale te kryesuara</t>
  </si>
  <si>
    <t>Organizimi i Forumeve Rajonale, G2G me Kosovën, Malin e Zi, Maqedoninë. Mbajtja e Trilateraleve dhe Kuadrilateraleve</t>
  </si>
  <si>
    <t>7</t>
  </si>
  <si>
    <t>9</t>
  </si>
  <si>
    <t>Zhvillimi në mënyrë dinamike I marrëdhënieve dypalëshe me vendet e Evropes dhe Azise Qendrore, të SHBA-ve dhe Vendet e Amerikave, Azisëse dhe Afrikës në bazë të interesave tona kombëtare</t>
  </si>
  <si>
    <t>Nxitja e procesit te integrimit evropian, si një prioritet i politikës së jashtme shqiptare</t>
  </si>
  <si>
    <r>
      <t xml:space="preserve">Lobim per njohjen dhe pranimin e Kosoves ne ON. </t>
    </r>
    <r>
      <rPr>
        <b/>
        <sz val="8"/>
        <rFont val="Garamond"/>
        <family val="1"/>
      </rPr>
      <t>Bashkepunim dhe asistence e fokusuar me vendet e DEAQ për Kryesine e OSBE dhe Lobim me vendet e DAAA për Kosoven te OKB.</t>
    </r>
    <r>
      <rPr>
        <sz val="8"/>
        <rFont val="Garamond"/>
        <family val="1"/>
      </rPr>
      <t xml:space="preserve"> </t>
    </r>
    <r>
      <rPr>
        <b/>
        <sz val="8"/>
        <rFont val="Garamond"/>
        <family val="1"/>
      </rPr>
      <t>Konkretizimi i bashkëpunimit ekonomik me vendet e AQ dhe APAA</t>
    </r>
    <r>
      <rPr>
        <sz val="8"/>
        <rFont val="Garamond"/>
        <family val="1"/>
      </rPr>
      <t>. Intensifikim bashkepunimi me diasporen në vendet e mbulimit.</t>
    </r>
  </si>
  <si>
    <t>Rol proaktiv në vendimmarrjen kolektive në kuadër të rritjes dhe forcimit të sigurisë në hapësirën Euro-Atlantike, nëpërmjet pjesëmarrjes në takimet e Ministrave të Jashtëm të NATOS, Samite dhe aktivitete të tjera të Aleancës.</t>
  </si>
  <si>
    <t xml:space="preserve">Avancimi i prioriteve  globale, rajonale dhe kombëtare të  ruajtes së paqes dhe stabilitetit, nëpërmjet pjesëmarrjes në takimet e nivelit të lartë, ku trajtohet gama e çështjeve të sigurisë. </t>
  </si>
  <si>
    <t>Permbyllja me sukses e kryesimit te Grupit te Kontaktit te Mesdheut ne OSBE. Zhvillimi i 7 aktiviteteve ne kete kuader, me e spikatur Konferenca e Mesdheut.</t>
  </si>
  <si>
    <t>Realizimi i vizitave te Ministrit, Kryetarit te TF ne zonat problematike te OSBE, por edhe te vendeve te rendesishme dhe partnere.</t>
  </si>
  <si>
    <t>Trajnimi i ekipit qe meret me kryesine shqiptare te OSBE.</t>
  </si>
  <si>
    <t>Rritja e kontributit tone ne operacionet paqerijetes (3-4 misione)ne funskion dhe te realizimit te objektivit tone ne KS</t>
  </si>
  <si>
    <t>Marrja e kryesimit te OSBE dhe zhvillimi i 30 aktiviteve te gjate kryesimit. Me rendesi, zhvillimi I ministerialit te OSBE-se.</t>
  </si>
  <si>
    <t>Zhvillimi I 6 aktiviteteve ne kuader te Kryesimit te Grupit te Aizse, mbas kryesimit te OSBE</t>
  </si>
  <si>
    <t>Pjesemarrje ne takime ne kuader te bashkepunimit OSBE-Organizata te tjera Nderkombetare (OKB, KiE, KDNJ etj.)</t>
  </si>
  <si>
    <t>Anetaresimi ne Keshillin e Sigurimit te OKB si Anëtar jo i perhershem për periudhen 2022-2023</t>
  </si>
  <si>
    <t>Rritja e kontributeve financiare te Shqiperi ne mbeshtetje te veprimtarise se ON, ne kuader te kandidatures sone per KS.</t>
  </si>
  <si>
    <t>Zhvillim vizitash ne vende dhe rajone te ndryshme qe trajtohen nga KS, ne organizata te ndryshme rajonale, si ASEAN. Asocicioni i Amerkave, Unioni Afrikan etj., per te mesuar me shume mbi to dhe ne mbeshtetjen tone per zgjidhjen e problematikave, ne kuader te kandidatures sone per KS.</t>
  </si>
  <si>
    <t>Trajnimi i ekipit qe do te meret me performance tone ne KS.</t>
  </si>
  <si>
    <t>Rol Aktiv ne Organizata te ndryshme nderkombetare ne Vjene, Gjeneve, KDNJ, KiE, UNESCO etj., ne fushen e raportimeve, ne realizim te objektivave tona kombetare ne raport me keto organizata.</t>
  </si>
  <si>
    <t>Lobim pr Njohjen dhe pranimin e Kosoves ne ON.</t>
  </si>
  <si>
    <t xml:space="preserve">Rritja e numrit te gradave diplomatike ne funksione ekzekutive dhe drejtuese </t>
  </si>
  <si>
    <t>Produktet për Objektivin 2</t>
  </si>
  <si>
    <t xml:space="preserve">Takime diplomatike dy dhe shume paleshe </t>
  </si>
  <si>
    <t xml:space="preserve">Veprimtari dy dhe shumepaleshe në kuadër te rritjes dhe intensififkimit te marrëdhënieve me vende dhe organizata ndërkombëtare, Kryesimit te OSBE, Kandidatura KS, nisma rajonale. </t>
  </si>
  <si>
    <t xml:space="preserve">vizita, takime, konsultime, </t>
  </si>
  <si>
    <t>Objektivi 3 i Politikës së Programit</t>
  </si>
  <si>
    <t>Realizimi i një shërbimi konsullor të mbështetur në profesionalizëm, efiçensë, transparencë dhe përgjegjshmëri</t>
  </si>
  <si>
    <t>Treguesit e Performancës për Objektivin 3</t>
  </si>
  <si>
    <t>Fillimi I Zbatimit te projektit për regjistrimin e shtetasve shqiptar jashtë</t>
  </si>
  <si>
    <t>Lehtesimi dhe shkurtimi I dokumenatcioneve për sherbimet konsullore te kerkuara nga Shtetasit Shqiptare</t>
  </si>
  <si>
    <t>Produktet për Objektivin 3</t>
  </si>
  <si>
    <t xml:space="preserve">Shërbime konsullore te ofruara
</t>
  </si>
  <si>
    <t>nr. sherbimesh</t>
  </si>
  <si>
    <t>Objektivi 4 i Politikës së Programit</t>
  </si>
  <si>
    <t>Përmirësimi dhe modernizimi i diplomacisë publike, ekonomike dhe çështjeve të diasporës dhe rritjes së efektit të këtyre zërave në objektivat strategjikë për zhvillim të vendit</t>
  </si>
  <si>
    <t>Treguesit e Performancës për Objektivin 4</t>
  </si>
  <si>
    <t>Përmirësimi i perceptimit të publikut shqipfolës mbi MEPJ/ diplomaci publike</t>
  </si>
  <si>
    <t>Promovimi i kredencialeve ekonomike të Shqipërisë dhe mbështetja e objektivave të diplomacisë ekonomike</t>
  </si>
  <si>
    <t>Promovimi i vizionit të Shqipërisë për agjendën e politikës ndërkombëtare &amp; rajonale/diplomaci publike</t>
  </si>
  <si>
    <t xml:space="preserve">Forcimi sistemit te nderlidhjes dhe realizimit te projekteve ekonomike si ne drejtim brenda Shqiperise ashtu edhe tregetim i produkteve shqiptare jashte  </t>
  </si>
  <si>
    <t xml:space="preserve">hapje dhe komunikim i MEPJ ne perputhje me proceset integruese, modernizim dhe digjitalizim. Krijimi i qendres kerkimore digjitale dhe digjitalizimi I gjithe arkives se MEPJ. </t>
  </si>
  <si>
    <t xml:space="preserve">Mbeshtetje diasporen shqiptare ne ruajtjen e kultures, gjuhes dhe identitetit </t>
  </si>
  <si>
    <t xml:space="preserve">Aktivitet promovues brenda dhe jashte vendit ne funksion te objektivave te diplomacise ekonomike, publike dhe diaspores
</t>
  </si>
  <si>
    <t>Aktivitet promovues brenda dhe jashte vendit ne funksion te objektivave te diplomacise ekonomike, publike dhe diaspores</t>
  </si>
  <si>
    <t xml:space="preserve">nr. aktivitetesh </t>
  </si>
  <si>
    <t xml:space="preserve">FORMAT 2: FORMATI STANDARD I PËRGATITJES SË KËRKESAVE BUXHETORE PBA 2019-2021 </t>
  </si>
  <si>
    <t xml:space="preserve">Mbështetja Institucionale për procesin e Integrimit </t>
  </si>
  <si>
    <t>01150</t>
  </si>
  <si>
    <t>Mbështetja e procesit të anëtarësimit të Shqipërisë në Bashkimin Evropian, nëpërmjet bashkërendimit, monitorimit dhe raportimit të zbatimit të Marrëveshjes së Stabilizim-Asociimit, përafrimit të legjislacionit vendas me atë të BE-së, menaxhimit të fondeve të BE-së, zhvillimit të negociatave të anëtarësimit të Republikës së Shqipërisë në Bashkimin Evropian, forcimit të rolit të shoqërisë civile në proceset vendimmarrëse si dhe informimit të publikut duke ruajtur parimin e aksesit të barabartë të grave në këtë proces.</t>
  </si>
  <si>
    <t>Hapja e negociatave të anëtarësimit dhe demonstrimi përpara Shteteve të BE-së të aftësisë së Shqipërisë për të plotësuar kriteret e anëtarësimit në BE</t>
  </si>
  <si>
    <t>Miratimi nga Këshilli i BE-së i Vendimit për hapjen formale të negociatave të anëtarësimit</t>
  </si>
  <si>
    <t>Numri i kapitujve negociues të hapur për screening</t>
  </si>
  <si>
    <t>Progresi në përmbushjen e detyrimeve të procesit të anëtarësimit në BE</t>
  </si>
  <si>
    <t>Numri i aktiviteteve të kryera për zbatimin dhe monitorimin e MSA-së kundrejt kërkesës së Komisionit Europian</t>
  </si>
  <si>
    <t>Numri i vlerësimeve të përputhshmërisë së akteve ligjore të propozuara me acquis</t>
  </si>
  <si>
    <r>
      <t xml:space="preserve">Plani i përkthimit të </t>
    </r>
    <r>
      <rPr>
        <i/>
        <sz val="12"/>
        <color theme="1"/>
        <rFont val="Garamond"/>
        <family val="1"/>
      </rPr>
      <t>acquis</t>
    </r>
    <r>
      <rPr>
        <sz val="12"/>
        <color theme="1"/>
        <rFont val="Garamond"/>
        <family val="1"/>
      </rPr>
      <t xml:space="preserve"> i realizuar në sasi dhe cilësi</t>
    </r>
  </si>
  <si>
    <t>Numri i aktiviteteve negociuese kundrejt kërkesës së Komisionit Europian</t>
  </si>
  <si>
    <t>Marrëveshje financiare të nënshkruara (fonde të angazhuara)</t>
  </si>
  <si>
    <t>Sipas kuadrit të ri rregullator për IPA III</t>
  </si>
  <si>
    <t>Përqindja e projekteve problematike (kombëtare) kundrejt numrit total të projekteve të decentralizuara në zbatim</t>
  </si>
  <si>
    <t>Progresi në përqindjen e realizimit të indikatorëve për disbursimin e transheve të mbështetjes buxhetore</t>
  </si>
  <si>
    <t>Përqindja e projekteve me përfitues shqiptarë kundrejt numrit total të projekteve të miratuara nga programet e Bashkëpunimit Territorial</t>
  </si>
  <si>
    <t>Koordinimi i aktiviteteve për mbështetjen institucionale për anëtarësimin në Bashkimin Europian</t>
  </si>
  <si>
    <t>Organizimi dhe koordinimi i aktiviteteve për zbatimin e MSA-së, hapjen e negociatave të anëtarësimit; Programimi, Monitorimi i fondeve IPA komponentët kombëtare, bashkëpunimit territorial, ëBIF, Multi-country, etj; Realizimi i Planit të përkthimit të acquis dhe vlerësimi i përputhshmërisë së projekt-akteve ligjore me acquis.</t>
  </si>
  <si>
    <t xml:space="preserve">nr. i aktiviteteve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</si>
  <si>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</t>
    </r>
    <r>
      <rPr>
        <b/>
        <sz val="12"/>
        <color theme="1"/>
        <rFont val="Garamond"/>
        <family val="1"/>
      </rPr>
      <t xml:space="preserve"> sipas Artikujve Ekonomikë</t>
    </r>
  </si>
  <si>
    <t>Shpenzimet Kapitale***</t>
  </si>
  <si>
    <t>Asistence Teknike per programet Europiane</t>
  </si>
  <si>
    <t xml:space="preserve">Produkti 1 </t>
  </si>
  <si>
    <t>Forcimi i kapaciteteve të MEPJ dhe ministrive të linjës për procesin e Integrimit Europian</t>
  </si>
  <si>
    <t>Kodi i projektit sipas listes se investimeve</t>
  </si>
  <si>
    <t xml:space="preserve"> 18BV301</t>
  </si>
  <si>
    <t>Asistencë teknike për MEPJ dhe ministritë/institucionet pjesëmarrëse në programet Europiane</t>
  </si>
  <si>
    <t>nr.projektesh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</si>
  <si>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</t>
    </r>
    <r>
      <rPr>
        <b/>
        <sz val="12"/>
        <color theme="1"/>
        <rFont val="Garamond"/>
        <family val="1"/>
      </rPr>
      <t>sipas Artikujve Ekonomikë</t>
    </r>
  </si>
  <si>
    <t>Kapitull 02</t>
  </si>
  <si>
    <t>Kapitulli 03</t>
  </si>
  <si>
    <t>Kapitulli 04</t>
  </si>
  <si>
    <t>Asistencë teknike IPA CBC Shqipëri-Mali i Zi</t>
  </si>
  <si>
    <t>AT IPA Shqipëri-Mali i Zi</t>
  </si>
  <si>
    <t>GM15003</t>
  </si>
  <si>
    <t>Asistencë për menaxhimin e programeve të bashkëpunimit Territorial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</si>
  <si>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2 </t>
    </r>
    <r>
      <rPr>
        <b/>
        <sz val="12"/>
        <color theme="1"/>
        <rFont val="Garamond"/>
        <family val="1"/>
      </rPr>
      <t>sipas Artikujve Ekonomikë</t>
    </r>
  </si>
  <si>
    <t>Kosto totale e produkti 2</t>
  </si>
  <si>
    <t>Asistencë teknike IPA CBC Shqipëri-Greqi</t>
  </si>
  <si>
    <t>AT IPA Shqipëri-Greqi</t>
  </si>
  <si>
    <t>GM15004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</si>
  <si>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3 </t>
    </r>
    <r>
      <rPr>
        <b/>
        <sz val="12"/>
        <color theme="1"/>
        <rFont val="Garamond"/>
        <family val="1"/>
      </rPr>
      <t>sipas Artikujve Ekonomikë</t>
    </r>
  </si>
  <si>
    <t xml:space="preserve">Kosto totale e projektit </t>
  </si>
  <si>
    <t>Asistencë teknike IPA CBC Shqipëri-Maqedoni</t>
  </si>
  <si>
    <t>AT IPA Shqipëri-Maqedoni</t>
  </si>
  <si>
    <t>GM15005</t>
  </si>
  <si>
    <r>
      <t xml:space="preserve">Detajimi i Kostos Totale të </t>
    </r>
    <r>
      <rPr>
        <b/>
        <sz val="12"/>
        <color rgb="FFFF0000"/>
        <rFont val="Garamond"/>
        <family val="1"/>
      </rPr>
      <t>Produktit 4</t>
    </r>
    <r>
      <rPr>
        <b/>
        <sz val="12"/>
        <color theme="1"/>
        <rFont val="Garamond"/>
        <family val="1"/>
      </rPr>
      <t xml:space="preserve"> sipas Artikujve Ekonomikë</t>
    </r>
  </si>
  <si>
    <t>Asistencë teknike IPA CBC Shqipëri-Kosovë</t>
  </si>
  <si>
    <t>AT IPA Shqipëri-Kosovë</t>
  </si>
  <si>
    <t>GM15006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</si>
  <si>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5 </t>
    </r>
    <r>
      <rPr>
        <b/>
        <sz val="12"/>
        <color theme="1"/>
        <rFont val="Garamond"/>
        <family val="1"/>
      </rPr>
      <t>sipas Artikujve Ekonomikë</t>
    </r>
  </si>
  <si>
    <r>
      <t>Asistencë teknike</t>
    </r>
    <r>
      <rPr>
        <sz val="12"/>
        <rFont val="Garamond"/>
        <family val="1"/>
      </rPr>
      <t xml:space="preserve"> IPA CBC projekti Strategjik</t>
    </r>
    <r>
      <rPr>
        <b/>
        <sz val="12"/>
        <color rgb="FFFF0000"/>
        <rFont val="Garamond"/>
        <family val="1"/>
      </rPr>
      <t xml:space="preserve"> </t>
    </r>
    <r>
      <rPr>
        <sz val="12"/>
        <color rgb="FF000000"/>
        <rFont val="Garamond"/>
        <family val="1"/>
      </rPr>
      <t>Adrion/EUSAIR</t>
    </r>
  </si>
  <si>
    <t xml:space="preserve">Produkti 6 </t>
  </si>
  <si>
    <t>Asistencë teknike IPA CBC Adrion</t>
  </si>
  <si>
    <t>GM15013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</si>
  <si>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6 </t>
    </r>
    <r>
      <rPr>
        <b/>
        <sz val="12"/>
        <color theme="1"/>
        <rFont val="Garamond"/>
        <family val="1"/>
      </rPr>
      <t>sipas Artikujve Ekonomikë</t>
    </r>
  </si>
  <si>
    <t>Kosto totale e produkti 6</t>
  </si>
  <si>
    <t>Asistencë teknike MED</t>
  </si>
  <si>
    <t xml:space="preserve">Produkti 7 </t>
  </si>
  <si>
    <t>GM15007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</si>
  <si>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7 </t>
    </r>
    <r>
      <rPr>
        <b/>
        <sz val="12"/>
        <color theme="1"/>
        <rFont val="Garamond"/>
        <family val="1"/>
      </rPr>
      <t>sipas Artikujve Ekonomikë</t>
    </r>
  </si>
  <si>
    <t xml:space="preserve">Kosto totale e produktit </t>
  </si>
  <si>
    <t>Asistencë teknike IPA CBC Balkan Mediterranean</t>
  </si>
  <si>
    <t xml:space="preserve">Produkti 8 </t>
  </si>
  <si>
    <t>Asistencë teknike Balkan Mediterranean</t>
  </si>
  <si>
    <t>GM15010</t>
  </si>
  <si>
    <r>
      <t xml:space="preserve">Detajimi i Kostos Totale të </t>
    </r>
    <r>
      <rPr>
        <b/>
        <sz val="12"/>
        <color rgb="FFFF0000"/>
        <rFont val="Garamond"/>
        <family val="1"/>
      </rPr>
      <t>Produktit 8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</si>
  <si>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X</t>
  </si>
  <si>
    <t>Asistencë teknike IPA CBC Itali, Shqipëri, Mali i Zi</t>
  </si>
  <si>
    <t xml:space="preserve">Produkti 9 </t>
  </si>
  <si>
    <t>Asistencë teknike Itali-Shqipëri-Mali i Zi</t>
  </si>
  <si>
    <t>GM15011</t>
  </si>
  <si>
    <r>
      <t xml:space="preserve">Detajimi i Kostos Totale të </t>
    </r>
    <r>
      <rPr>
        <b/>
        <sz val="12"/>
        <color rgb="FFFF0000"/>
        <rFont val="Garamond"/>
        <family val="1"/>
      </rPr>
      <t>Produktit 9</t>
    </r>
    <r>
      <rPr>
        <b/>
        <sz val="12"/>
        <color theme="1"/>
        <rFont val="Garamond"/>
        <family val="1"/>
      </rPr>
      <t xml:space="preserve"> sipas Artikujve Ekonomikë</t>
    </r>
  </si>
  <si>
    <t>Projekti Platform/PANORAMED</t>
  </si>
  <si>
    <t xml:space="preserve">Produkti 10 </t>
  </si>
  <si>
    <t>Projekti Platform</t>
  </si>
  <si>
    <t>18AH901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</si>
  <si>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10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</si>
  <si>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10</t>
  </si>
  <si>
    <t>Asistencë teknike IPA CBC ADRION/Asistencë teknike Programi Adrion</t>
  </si>
  <si>
    <t xml:space="preserve">Produkti 11 </t>
  </si>
  <si>
    <t>Asistencë teknike IPA CBC ADRION</t>
  </si>
  <si>
    <t>GM15012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</si>
  <si>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11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</si>
  <si>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11</t>
  </si>
  <si>
    <t>Mbështetje për Programimin dhe Monitorimin e fondeve IPA/ PPF</t>
  </si>
  <si>
    <t>Produkti 12</t>
  </si>
  <si>
    <t>PPF</t>
  </si>
  <si>
    <t>GM15009</t>
  </si>
  <si>
    <t>Asistencë teknike për MEPJ dhe ministritë e linjës për proceset e programimit dhe monitorimit të projekteve IPA/ PPF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</si>
  <si>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12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</si>
  <si>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12</t>
  </si>
  <si>
    <t>Mbështetje për Organizatat e Shoqërisë Civile</t>
  </si>
  <si>
    <t xml:space="preserve">Produkti 13 </t>
  </si>
  <si>
    <t>18AI201</t>
  </si>
  <si>
    <t>Mbështetje me grante për Organizatat e Shoqërisë Civile lidhur me procesin e Integrimit Europian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</si>
  <si>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13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</si>
  <si>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13</t>
  </si>
  <si>
    <t>Projekti IPA CBC SMART ADRIA</t>
  </si>
  <si>
    <t xml:space="preserve">Produkti 14 </t>
  </si>
  <si>
    <t xml:space="preserve">Projekt i Ri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</si>
  <si>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14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</si>
  <si>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14</t>
  </si>
  <si>
    <t>Kapitulli 02</t>
  </si>
  <si>
    <t>FORMATI 1: MISIONI I NJËSISË SË QEVERISJES QENDRORE</t>
  </si>
  <si>
    <t>Emërtimi i Njësisë së Qeverisjes Qendrore</t>
  </si>
  <si>
    <t>MINISTRIA PËR EVROPËN DHE PUNËT E JASHTME</t>
  </si>
  <si>
    <t>Kodi i Njësisë së Qeverisjes Qendrore</t>
  </si>
  <si>
    <t>15</t>
  </si>
  <si>
    <t>Misioni i Njësisë së Qeverisjes Qëndrore</t>
  </si>
  <si>
    <t>Ministria për Evropën dhe Punët e Jashtme formulon, përpunon dhe është zbatuesi kryesor i politikës së jashtme të shtetit shqiptar, në zbatim të programit të qeverisë. MEPJ drejton dhe bashkërendon procesin e anëtarësimit të RSH në Bashkimin Evropian. MEPJ në dialog dhe marrëdhënie me të gjithë partnerët ndërkombëtar, pasqyron të gjitha zhvillimet në Shqipëri, përfaqëson e mbron interersat kombëtare si dhe punon për interesat e shtetasve shqiptar kudo që ata ndodhen, në të mirë të lirisë, sigurisë dhe mirëqënies së tyre.</t>
  </si>
  <si>
    <t>Programet Buxhetore</t>
  </si>
  <si>
    <t>Emërtesa e Programit Buxhetor 1</t>
  </si>
  <si>
    <t>Planifikimi, menaxhimi efiçent dhe monitorimi i burimeve njerëzore dhe financiare të MPJ. Mbështetje financiare, njerëzore, dokumetare dhe me shërbime, për realizimin e politikave të institucionit duke siguruar një lidhje efikase midis MPJ dhe përfaqësive diplomatike. Organizimi dhe  realizimi i veprimtarisë protokollare të shtetit shqiptar</t>
  </si>
  <si>
    <t>Emërtesa e Programit Buxhetor 2</t>
  </si>
  <si>
    <t xml:space="preserve">Tërësia e funksioneve aktivitetit dhe shërbimeve që ofrojnë përfaqësitë diplomatike dhe postet konsullore të RSH jashtë vendit, në përputhje me Kushtetutën, normat e të drejtës ndërkombëtare, ligjin për shërbimin e jashtëm të qeverisë shqiptare që synojnë nxitjen dhe zhvillimin e marrëdhenieve  të bashkëpunimit të gjithanshëm, mbrojtjen dhe avancimin i interesave kombëtare  dhe përkujdesin për qytetarët shqiptarë kudo ata që ndodhen. </t>
  </si>
  <si>
    <t>Emërtesa e Programit Buxhetor 3</t>
  </si>
  <si>
    <t>Zbatimi i prioriteteve të politikës së jashtme sipas programit të qeverisë dhe Strategjisë Kombëtare për Zhvillim dhe Integtim. Drejtimi teknik dhe bashkërendimi i procesit të anëtarësimit të RSh në Bashkimim Evropian.</t>
  </si>
  <si>
    <t>Emërtesa e Programit Buxhetor 4</t>
  </si>
  <si>
    <t xml:space="preserve">Mbështetja e anëtarësimit të Shqipërisë në Bashkimin Evropian nëpërmjet koordinimit ndërinstitucional dhe udhëheqjes metodologjike, përafrimit të legjislacionit vendas me atë të BE-së, menxhimit të asistencës financiare të Bashkimit Europian, forcimit të rolit të shoqërisë civile në proceset vendimarrëse, si dhe informimit të publikut duke ruajtur parimin e aksesit të barabartë të grave në këtë proces.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</si>
</sst>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8"/>
      <name val="Garamond"/>
      <family val="1"/>
    </font>
    <font>
      <b/>
      <sz val="9"/>
      <color theme="1"/>
      <name val="Garamond"/>
      <family val="1"/>
    </font>
    <font>
      <sz val="8"/>
      <color rgb="FFFF0000"/>
      <name val="Garamond"/>
      <family val="1"/>
    </font>
    <font>
      <b/>
      <sz val="8"/>
      <color rgb="FFFF0000"/>
      <name val="Garamond"/>
      <family val="1"/>
    </font>
    <font>
      <sz val="9"/>
      <color theme="1"/>
      <name val="Calibri"/>
      <family val="2"/>
      <scheme val="minor"/>
    </font>
    <font>
      <b/>
      <sz val="8"/>
      <color theme="1"/>
      <name val="Garamond"/>
      <family val="1"/>
    </font>
    <font>
      <i/>
      <sz val="9"/>
      <color theme="1"/>
      <name val="Garamond"/>
      <family val="1"/>
    </font>
    <font>
      <i/>
      <sz val="8"/>
      <color theme="1"/>
      <name val="Garamond"/>
      <family val="1"/>
    </font>
    <font>
      <sz val="8"/>
      <color theme="1"/>
      <name val="Calibri"/>
      <family val="2"/>
      <scheme val="minor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9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Garamond"/>
      <family val="1"/>
    </font>
    <font>
      <b/>
      <i/>
      <sz val="9"/>
      <color theme="1"/>
      <name val="Garamond"/>
      <family val="1"/>
    </font>
    <font>
      <b/>
      <i/>
      <sz val="8"/>
      <color theme="1"/>
      <name val="Garamond"/>
      <family val="1"/>
    </font>
    <font>
      <b/>
      <sz val="8"/>
      <name val="Garamond"/>
      <family val="1"/>
    </font>
    <font>
      <sz val="9"/>
      <name val="Garamond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i/>
      <sz val="12"/>
      <color rgb="FFFF000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Garamond"/>
      <family val="1"/>
    </font>
    <font>
      <sz val="12"/>
      <color rgb="FFFF0000"/>
      <name val="Garamond"/>
      <family val="1"/>
    </font>
    <font>
      <i/>
      <sz val="12"/>
      <color rgb="FFFF0000"/>
      <name val="Garamond"/>
      <family val="1"/>
    </font>
    <font>
      <i/>
      <sz val="12"/>
      <name val="Garamond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Times New Roman"/>
      <family val="1"/>
      <charset val="238"/>
    </font>
    <font>
      <b/>
      <sz val="11"/>
      <color theme="1"/>
      <name val="Garamond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/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theme="8"/>
      </bottom>
      <diagonal/>
    </border>
    <border>
      <left/>
      <right style="medium">
        <color rgb="FF2E74B5"/>
      </right>
      <top style="medium">
        <color rgb="FF2E74B5"/>
      </top>
      <bottom style="medium">
        <color theme="8"/>
      </bottom>
      <diagonal/>
    </border>
    <border>
      <left style="medium">
        <color rgb="FF2E74B5"/>
      </left>
      <right style="medium">
        <color rgb="FF2E74B5"/>
      </right>
      <top/>
      <bottom style="medium">
        <color theme="8"/>
      </bottom>
      <diagonal/>
    </border>
    <border>
      <left/>
      <right style="medium">
        <color rgb="FF2E74B5"/>
      </right>
      <top/>
      <bottom style="medium">
        <color theme="8"/>
      </bottom>
      <diagonal/>
    </border>
    <border>
      <left/>
      <right style="medium">
        <color rgb="FF2E74B5"/>
      </right>
      <top style="medium">
        <color rgb="FF2E74B5"/>
      </top>
      <bottom style="medium">
        <color theme="4"/>
      </bottom>
      <diagonal/>
    </border>
    <border>
      <left/>
      <right style="medium">
        <color rgb="FF2E74B5"/>
      </right>
      <top style="medium">
        <color theme="4"/>
      </top>
      <bottom style="medium">
        <color rgb="FF2E74B5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rgb="FF2E74B5"/>
      </left>
      <right/>
      <top style="thin">
        <color indexed="64"/>
      </top>
      <bottom style="medium">
        <color rgb="FF2E74B5"/>
      </bottom>
      <diagonal/>
    </border>
    <border>
      <left/>
      <right/>
      <top style="thin">
        <color indexed="64"/>
      </top>
      <bottom style="medium">
        <color rgb="FF2E74B5"/>
      </bottom>
      <diagonal/>
    </border>
    <border>
      <left/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/>
      <diagonal/>
    </border>
    <border>
      <left/>
      <right style="medium">
        <color rgb="FF2E74B5"/>
      </right>
      <top style="medium">
        <color indexed="64"/>
      </top>
      <bottom/>
      <diagonal/>
    </border>
    <border>
      <left style="medium">
        <color indexed="64"/>
      </left>
      <right style="medium">
        <color rgb="FF2E74B5"/>
      </right>
      <top/>
      <bottom style="medium">
        <color indexed="64"/>
      </bottom>
      <diagonal/>
    </border>
    <border>
      <left/>
      <right style="medium">
        <color rgb="FF2E74B5"/>
      </right>
      <top/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/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/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rgb="FF2E74B5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2E74B5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/>
      <top style="medium">
        <color theme="4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5" fillId="0" borderId="0"/>
  </cellStyleXfs>
  <cellXfs count="541">
    <xf numFmtId="0" fontId="0" fillId="0" borderId="0" xfId="0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9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vertical="center" wrapText="1"/>
    </xf>
    <xf numFmtId="4" fontId="0" fillId="0" borderId="0" xfId="0" applyNumberFormat="1"/>
    <xf numFmtId="0" fontId="7" fillId="5" borderId="9" xfId="0" applyFont="1" applyFill="1" applyBorder="1" applyAlignment="1">
      <alignment vertical="center" wrapText="1"/>
    </xf>
    <xf numFmtId="3" fontId="7" fillId="5" borderId="10" xfId="1" applyNumberFormat="1" applyFont="1" applyFill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7" fillId="3" borderId="9" xfId="0" applyFont="1" applyFill="1" applyBorder="1" applyAlignment="1">
      <alignment horizontal="left" vertical="center" wrapText="1"/>
    </xf>
    <xf numFmtId="3" fontId="10" fillId="3" borderId="10" xfId="1" applyNumberFormat="1" applyFont="1" applyFill="1" applyBorder="1" applyAlignment="1">
      <alignment horizontal="center" vertical="center"/>
    </xf>
    <xf numFmtId="9" fontId="7" fillId="3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3" borderId="9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indent="1"/>
    </xf>
    <xf numFmtId="3" fontId="7" fillId="0" borderId="10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 indent="1"/>
    </xf>
    <xf numFmtId="9" fontId="15" fillId="0" borderId="10" xfId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9" fontId="7" fillId="0" borderId="10" xfId="1" applyFont="1" applyBorder="1" applyAlignment="1">
      <alignment horizontal="center" vertical="center"/>
    </xf>
    <xf numFmtId="164" fontId="0" fillId="0" borderId="0" xfId="1" applyNumberFormat="1" applyFont="1"/>
    <xf numFmtId="164" fontId="7" fillId="0" borderId="10" xfId="1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3" fontId="15" fillId="0" borderId="10" xfId="0" applyNumberFormat="1" applyFont="1" applyBorder="1" applyAlignment="1">
      <alignment horizontal="center" vertical="center"/>
    </xf>
    <xf numFmtId="0" fontId="18" fillId="2" borderId="9" xfId="0" applyFont="1" applyFill="1" applyBorder="1" applyAlignment="1">
      <alignment vertical="center" wrapText="1"/>
    </xf>
    <xf numFmtId="3" fontId="13" fillId="2" borderId="10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1" fillId="4" borderId="9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17" fillId="0" borderId="13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left" vertical="center" wrapText="1" indent="1"/>
    </xf>
    <xf numFmtId="0" fontId="7" fillId="0" borderId="9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3" fontId="10" fillId="0" borderId="10" xfId="1" applyNumberFormat="1" applyFont="1" applyFill="1" applyBorder="1" applyAlignment="1">
      <alignment horizontal="center" vertical="center"/>
    </xf>
    <xf numFmtId="9" fontId="10" fillId="0" borderId="10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 wrapText="1"/>
    </xf>
    <xf numFmtId="3" fontId="13" fillId="6" borderId="10" xfId="0" applyNumberFormat="1" applyFont="1" applyFill="1" applyBorder="1" applyAlignment="1">
      <alignment horizontal="center" vertical="center"/>
    </xf>
    <xf numFmtId="3" fontId="13" fillId="4" borderId="10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9" fillId="0" borderId="0" xfId="0" applyFont="1" applyBorder="1"/>
    <xf numFmtId="0" fontId="16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7" fillId="3" borderId="9" xfId="0" applyFont="1" applyFill="1" applyBorder="1" applyAlignment="1">
      <alignment vertical="center" wrapText="1"/>
    </xf>
    <xf numFmtId="0" fontId="0" fillId="3" borderId="0" xfId="0" applyFill="1"/>
    <xf numFmtId="0" fontId="4" fillId="3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 indent="1"/>
    </xf>
    <xf numFmtId="3" fontId="15" fillId="0" borderId="25" xfId="0" applyNumberFormat="1" applyFont="1" applyBorder="1" applyAlignment="1">
      <alignment horizontal="center" vertical="center"/>
    </xf>
    <xf numFmtId="9" fontId="15" fillId="0" borderId="25" xfId="1" applyFont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/>
    </xf>
    <xf numFmtId="9" fontId="15" fillId="0" borderId="28" xfId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5" fillId="3" borderId="9" xfId="0" applyNumberFormat="1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 indent="1"/>
    </xf>
    <xf numFmtId="0" fontId="18" fillId="2" borderId="26" xfId="0" applyFont="1" applyFill="1" applyBorder="1" applyAlignment="1">
      <alignment vertical="center" wrapText="1"/>
    </xf>
    <xf numFmtId="3" fontId="13" fillId="2" borderId="8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13" fillId="3" borderId="16" xfId="0" applyFont="1" applyFill="1" applyBorder="1" applyAlignment="1">
      <alignment horizontal="center" vertical="center" wrapText="1"/>
    </xf>
    <xf numFmtId="3" fontId="10" fillId="3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vertical="center" wrapText="1"/>
    </xf>
    <xf numFmtId="3" fontId="24" fillId="3" borderId="10" xfId="0" applyNumberFormat="1" applyFont="1" applyFill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0" fontId="9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3" fontId="10" fillId="0" borderId="19" xfId="1" applyNumberFormat="1" applyFont="1" applyFill="1" applyBorder="1" applyAlignment="1">
      <alignment horizontal="center" vertical="center"/>
    </xf>
    <xf numFmtId="9" fontId="10" fillId="0" borderId="19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3" fontId="7" fillId="3" borderId="10" xfId="1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3" fontId="8" fillId="0" borderId="10" xfId="1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8" fillId="0" borderId="0" xfId="0" applyFont="1"/>
    <xf numFmtId="0" fontId="29" fillId="0" borderId="0" xfId="0" applyFont="1" applyAlignment="1">
      <alignment horizontal="center"/>
    </xf>
    <xf numFmtId="0" fontId="31" fillId="3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left" vertical="center" wrapText="1"/>
    </xf>
    <xf numFmtId="9" fontId="32" fillId="0" borderId="21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left" vertical="center" wrapText="1"/>
    </xf>
    <xf numFmtId="9" fontId="32" fillId="0" borderId="10" xfId="0" applyNumberFormat="1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left" vertical="center" wrapText="1"/>
    </xf>
    <xf numFmtId="9" fontId="32" fillId="5" borderId="10" xfId="0" applyNumberFormat="1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vertical="center" wrapText="1"/>
    </xf>
    <xf numFmtId="0" fontId="32" fillId="5" borderId="9" xfId="0" applyFont="1" applyFill="1" applyBorder="1" applyAlignment="1">
      <alignment vertical="center" wrapText="1"/>
    </xf>
    <xf numFmtId="3" fontId="32" fillId="5" borderId="10" xfId="1" applyNumberFormat="1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left" vertical="center" wrapText="1"/>
    </xf>
    <xf numFmtId="9" fontId="32" fillId="3" borderId="21" xfId="0" applyNumberFormat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vertical="center" wrapText="1"/>
    </xf>
    <xf numFmtId="9" fontId="32" fillId="3" borderId="10" xfId="0" applyNumberFormat="1" applyFont="1" applyFill="1" applyBorder="1" applyAlignment="1">
      <alignment horizontal="center" vertical="center"/>
    </xf>
    <xf numFmtId="0" fontId="32" fillId="0" borderId="40" xfId="0" applyFont="1" applyFill="1" applyBorder="1" applyAlignment="1">
      <alignment vertical="center" wrapText="1"/>
    </xf>
    <xf numFmtId="9" fontId="32" fillId="0" borderId="33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 wrapText="1"/>
    </xf>
    <xf numFmtId="0" fontId="28" fillId="3" borderId="0" xfId="0" applyFont="1" applyFill="1"/>
    <xf numFmtId="0" fontId="34" fillId="4" borderId="9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3" fontId="32" fillId="3" borderId="9" xfId="0" applyNumberFormat="1" applyFont="1" applyFill="1" applyBorder="1" applyAlignment="1">
      <alignment horizontal="center" vertical="center" wrapText="1"/>
    </xf>
    <xf numFmtId="3" fontId="32" fillId="0" borderId="9" xfId="0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0" fillId="0" borderId="0" xfId="0" applyFill="1"/>
    <xf numFmtId="164" fontId="32" fillId="3" borderId="10" xfId="0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 vertical="center" wrapText="1" indent="1"/>
    </xf>
    <xf numFmtId="3" fontId="32" fillId="0" borderId="10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center" wrapText="1" indent="1"/>
    </xf>
    <xf numFmtId="3" fontId="33" fillId="0" borderId="10" xfId="0" applyNumberFormat="1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9" fontId="32" fillId="0" borderId="10" xfId="1" applyFont="1" applyBorder="1" applyAlignment="1">
      <alignment horizontal="center" vertical="center"/>
    </xf>
    <xf numFmtId="0" fontId="0" fillId="0" borderId="0" xfId="0" applyAlignment="1"/>
    <xf numFmtId="164" fontId="32" fillId="0" borderId="10" xfId="1" applyNumberFormat="1" applyFont="1" applyBorder="1" applyAlignment="1">
      <alignment horizontal="center" vertical="center"/>
    </xf>
    <xf numFmtId="0" fontId="28" fillId="0" borderId="0" xfId="0" applyFont="1" applyAlignment="1"/>
    <xf numFmtId="0" fontId="35" fillId="0" borderId="17" xfId="0" applyFont="1" applyBorder="1" applyAlignment="1">
      <alignment horizontal="left" vertical="center" wrapText="1" indent="1"/>
    </xf>
    <xf numFmtId="0" fontId="34" fillId="2" borderId="9" xfId="0" applyFont="1" applyFill="1" applyBorder="1" applyAlignment="1">
      <alignment vertical="center" wrapText="1"/>
    </xf>
    <xf numFmtId="3" fontId="31" fillId="2" borderId="10" xfId="0" applyNumberFormat="1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left" vertical="center" wrapText="1"/>
    </xf>
    <xf numFmtId="9" fontId="34" fillId="7" borderId="1" xfId="0" applyNumberFormat="1" applyFont="1" applyFill="1" applyBorder="1" applyAlignment="1">
      <alignment horizontal="center" vertical="center" wrapText="1"/>
    </xf>
    <xf numFmtId="0" fontId="37" fillId="9" borderId="9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0" fillId="0" borderId="34" xfId="0" applyBorder="1"/>
    <xf numFmtId="0" fontId="31" fillId="3" borderId="19" xfId="0" applyFont="1" applyFill="1" applyBorder="1" applyAlignment="1">
      <alignment horizontal="center" vertical="center" wrapText="1"/>
    </xf>
    <xf numFmtId="0" fontId="31" fillId="3" borderId="41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3" fontId="32" fillId="0" borderId="10" xfId="0" applyNumberFormat="1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27" fillId="3" borderId="0" xfId="0" applyFont="1" applyFill="1"/>
    <xf numFmtId="0" fontId="38" fillId="3" borderId="0" xfId="0" applyFont="1" applyFill="1"/>
    <xf numFmtId="3" fontId="39" fillId="3" borderId="0" xfId="0" applyNumberFormat="1" applyFont="1" applyFill="1"/>
    <xf numFmtId="3" fontId="27" fillId="0" borderId="0" xfId="0" applyNumberFormat="1" applyFont="1" applyAlignment="1">
      <alignment horizontal="center"/>
    </xf>
    <xf numFmtId="0" fontId="35" fillId="0" borderId="12" xfId="0" applyFont="1" applyBorder="1" applyAlignment="1">
      <alignment horizontal="left" vertical="center" wrapText="1" indent="1"/>
    </xf>
    <xf numFmtId="0" fontId="34" fillId="8" borderId="9" xfId="0" applyFont="1" applyFill="1" applyBorder="1" applyAlignment="1">
      <alignment horizontal="left" vertical="center" wrapText="1"/>
    </xf>
    <xf numFmtId="9" fontId="34" fillId="8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7" fillId="8" borderId="9" xfId="0" applyFont="1" applyFill="1" applyBorder="1" applyAlignment="1">
      <alignment horizontal="left" vertical="center" wrapText="1"/>
    </xf>
    <xf numFmtId="3" fontId="0" fillId="3" borderId="0" xfId="0" applyNumberFormat="1" applyFill="1"/>
    <xf numFmtId="0" fontId="32" fillId="3" borderId="9" xfId="0" applyFont="1" applyFill="1" applyBorder="1" applyAlignment="1">
      <alignment horizontal="left" vertical="center" wrapText="1" indent="1"/>
    </xf>
    <xf numFmtId="3" fontId="32" fillId="3" borderId="10" xfId="0" applyNumberFormat="1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left" vertical="center" wrapText="1" indent="1"/>
    </xf>
    <xf numFmtId="3" fontId="33" fillId="3" borderId="10" xfId="0" applyNumberFormat="1" applyFont="1" applyFill="1" applyBorder="1" applyAlignment="1">
      <alignment horizontal="center" vertical="center"/>
    </xf>
    <xf numFmtId="3" fontId="40" fillId="3" borderId="10" xfId="0" applyNumberFormat="1" applyFont="1" applyFill="1" applyBorder="1" applyAlignment="1">
      <alignment horizontal="center" vertical="center"/>
    </xf>
    <xf numFmtId="3" fontId="40" fillId="3" borderId="19" xfId="0" applyNumberFormat="1" applyFont="1" applyFill="1" applyBorder="1" applyAlignment="1">
      <alignment horizontal="center" vertical="center"/>
    </xf>
    <xf numFmtId="3" fontId="40" fillId="3" borderId="37" xfId="0" applyNumberFormat="1" applyFont="1" applyFill="1" applyBorder="1" applyAlignment="1">
      <alignment horizontal="center" vertical="center"/>
    </xf>
    <xf numFmtId="3" fontId="41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/>
    <xf numFmtId="3" fontId="40" fillId="3" borderId="38" xfId="0" applyNumberFormat="1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left" vertical="center" wrapText="1" indent="1"/>
    </xf>
    <xf numFmtId="3" fontId="38" fillId="3" borderId="0" xfId="0" applyNumberFormat="1" applyFont="1" applyFill="1" applyBorder="1"/>
    <xf numFmtId="3" fontId="32" fillId="3" borderId="8" xfId="0" applyNumberFormat="1" applyFont="1" applyFill="1" applyBorder="1" applyAlignment="1">
      <alignment horizontal="center" vertical="center"/>
    </xf>
    <xf numFmtId="3" fontId="32" fillId="3" borderId="19" xfId="0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3" fontId="32" fillId="3" borderId="38" xfId="0" applyNumberFormat="1" applyFont="1" applyFill="1" applyBorder="1" applyAlignment="1">
      <alignment horizontal="center" vertical="center"/>
    </xf>
    <xf numFmtId="3" fontId="33" fillId="3" borderId="19" xfId="0" applyNumberFormat="1" applyFont="1" applyFill="1" applyBorder="1" applyAlignment="1">
      <alignment horizontal="center" vertical="center"/>
    </xf>
    <xf numFmtId="3" fontId="33" fillId="3" borderId="38" xfId="0" applyNumberFormat="1" applyFont="1" applyFill="1" applyBorder="1" applyAlignment="1">
      <alignment horizontal="center" vertical="center"/>
    </xf>
    <xf numFmtId="0" fontId="38" fillId="3" borderId="0" xfId="0" applyFont="1" applyFill="1" applyBorder="1"/>
    <xf numFmtId="0" fontId="42" fillId="3" borderId="9" xfId="0" applyFont="1" applyFill="1" applyBorder="1" applyAlignment="1">
      <alignment horizontal="left" vertical="center" wrapText="1" indent="1"/>
    </xf>
    <xf numFmtId="3" fontId="41" fillId="3" borderId="10" xfId="0" applyNumberFormat="1" applyFont="1" applyFill="1" applyBorder="1" applyAlignment="1">
      <alignment horizontal="center" vertical="center"/>
    </xf>
    <xf numFmtId="3" fontId="41" fillId="3" borderId="19" xfId="0" applyNumberFormat="1" applyFont="1" applyFill="1" applyBorder="1" applyAlignment="1">
      <alignment horizontal="center" vertical="center"/>
    </xf>
    <xf numFmtId="3" fontId="41" fillId="3" borderId="38" xfId="0" applyNumberFormat="1" applyFont="1" applyFill="1" applyBorder="1" applyAlignment="1">
      <alignment horizontal="center" vertical="center"/>
    </xf>
    <xf numFmtId="0" fontId="28" fillId="3" borderId="0" xfId="0" applyFont="1" applyFill="1" applyBorder="1"/>
    <xf numFmtId="0" fontId="0" fillId="3" borderId="0" xfId="0" applyFill="1" applyBorder="1"/>
    <xf numFmtId="0" fontId="27" fillId="6" borderId="0" xfId="0" applyFont="1" applyFill="1"/>
    <xf numFmtId="0" fontId="35" fillId="3" borderId="17" xfId="0" applyFont="1" applyFill="1" applyBorder="1" applyAlignment="1">
      <alignment horizontal="left" vertical="center" wrapText="1" indent="1"/>
    </xf>
    <xf numFmtId="3" fontId="33" fillId="3" borderId="41" xfId="0" applyNumberFormat="1" applyFont="1" applyFill="1" applyBorder="1" applyAlignment="1">
      <alignment horizontal="center" vertical="center"/>
    </xf>
    <xf numFmtId="3" fontId="43" fillId="3" borderId="10" xfId="0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 wrapText="1"/>
    </xf>
    <xf numFmtId="0" fontId="38" fillId="3" borderId="0" xfId="0" applyFont="1" applyFill="1" applyAlignment="1">
      <alignment horizontal="center"/>
    </xf>
    <xf numFmtId="0" fontId="31" fillId="3" borderId="43" xfId="0" applyFont="1" applyFill="1" applyBorder="1" applyAlignment="1">
      <alignment horizontal="center" vertical="center" wrapText="1"/>
    </xf>
    <xf numFmtId="0" fontId="0" fillId="3" borderId="35" xfId="0" applyFill="1" applyBorder="1"/>
    <xf numFmtId="0" fontId="31" fillId="3" borderId="45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left" vertical="center" wrapText="1" indent="1"/>
    </xf>
    <xf numFmtId="3" fontId="32" fillId="3" borderId="47" xfId="0" applyNumberFormat="1" applyFont="1" applyFill="1" applyBorder="1" applyAlignment="1">
      <alignment horizontal="center" vertical="center"/>
    </xf>
    <xf numFmtId="0" fontId="33" fillId="3" borderId="46" xfId="0" applyFont="1" applyFill="1" applyBorder="1" applyAlignment="1">
      <alignment horizontal="left" vertical="center" wrapText="1" indent="1"/>
    </xf>
    <xf numFmtId="3" fontId="33" fillId="3" borderId="47" xfId="0" applyNumberFormat="1" applyFont="1" applyFill="1" applyBorder="1" applyAlignment="1">
      <alignment horizontal="center" vertical="center"/>
    </xf>
    <xf numFmtId="3" fontId="40" fillId="3" borderId="47" xfId="0" applyNumberFormat="1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left" vertical="center" wrapText="1" indent="1"/>
    </xf>
    <xf numFmtId="3" fontId="33" fillId="3" borderId="45" xfId="0" applyNumberFormat="1" applyFont="1" applyFill="1" applyBorder="1" applyAlignment="1">
      <alignment horizontal="center" vertical="center"/>
    </xf>
    <xf numFmtId="3" fontId="33" fillId="3" borderId="36" xfId="0" applyNumberFormat="1" applyFont="1" applyFill="1" applyBorder="1" applyAlignment="1">
      <alignment horizontal="center" vertical="center"/>
    </xf>
    <xf numFmtId="0" fontId="34" fillId="8" borderId="48" xfId="0" applyFont="1" applyFill="1" applyBorder="1" applyAlignment="1">
      <alignment horizontal="left" vertical="center" wrapText="1"/>
    </xf>
    <xf numFmtId="9" fontId="34" fillId="8" borderId="9" xfId="0" applyNumberFormat="1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/>
    </xf>
    <xf numFmtId="3" fontId="33" fillId="3" borderId="8" xfId="0" applyNumberFormat="1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left" vertical="center" wrapText="1" indent="1"/>
    </xf>
    <xf numFmtId="3" fontId="33" fillId="3" borderId="51" xfId="0" applyNumberFormat="1" applyFont="1" applyFill="1" applyBorder="1" applyAlignment="1">
      <alignment horizontal="center" vertical="center"/>
    </xf>
    <xf numFmtId="3" fontId="33" fillId="3" borderId="52" xfId="0" applyNumberFormat="1" applyFont="1" applyFill="1" applyBorder="1" applyAlignment="1">
      <alignment horizontal="center" vertical="center"/>
    </xf>
    <xf numFmtId="3" fontId="33" fillId="3" borderId="53" xfId="0" applyNumberFormat="1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3" fontId="40" fillId="3" borderId="54" xfId="0" applyNumberFormat="1" applyFont="1" applyFill="1" applyBorder="1" applyAlignment="1">
      <alignment horizontal="center" vertical="center"/>
    </xf>
    <xf numFmtId="3" fontId="40" fillId="3" borderId="55" xfId="0" applyNumberFormat="1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left" vertical="center" wrapText="1" indent="1"/>
    </xf>
    <xf numFmtId="3" fontId="33" fillId="3" borderId="46" xfId="0" applyNumberFormat="1" applyFont="1" applyFill="1" applyBorder="1" applyAlignment="1">
      <alignment horizontal="center" vertical="center"/>
    </xf>
    <xf numFmtId="3" fontId="42" fillId="3" borderId="0" xfId="0" applyNumberFormat="1" applyFont="1" applyFill="1" applyBorder="1" applyAlignment="1">
      <alignment horizontal="center" vertical="center"/>
    </xf>
    <xf numFmtId="0" fontId="34" fillId="8" borderId="1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9" fontId="34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37" fillId="9" borderId="21" xfId="0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3" fontId="39" fillId="10" borderId="0" xfId="0" applyNumberFormat="1" applyFont="1" applyFill="1"/>
    <xf numFmtId="3" fontId="33" fillId="0" borderId="0" xfId="0" applyNumberFormat="1" applyFont="1" applyFill="1" applyBorder="1" applyAlignment="1">
      <alignment horizontal="center" vertical="center"/>
    </xf>
    <xf numFmtId="0" fontId="34" fillId="7" borderId="21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/>
    </xf>
    <xf numFmtId="0" fontId="39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165" fontId="46" fillId="0" borderId="0" xfId="2" applyNumberFormat="1" applyFont="1" applyFill="1" applyBorder="1" applyAlignment="1">
      <alignment vertical="center" wrapText="1"/>
    </xf>
    <xf numFmtId="0" fontId="27" fillId="0" borderId="0" xfId="0" applyFont="1" applyAlignment="1"/>
    <xf numFmtId="0" fontId="27" fillId="0" borderId="0" xfId="0" applyFont="1" applyFill="1" applyBorder="1" applyAlignment="1"/>
    <xf numFmtId="165" fontId="0" fillId="0" borderId="0" xfId="0" applyNumberFormat="1"/>
    <xf numFmtId="0" fontId="32" fillId="3" borderId="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vertical="center" wrapText="1"/>
    </xf>
    <xf numFmtId="3" fontId="31" fillId="6" borderId="10" xfId="0" applyNumberFormat="1" applyFont="1" applyFill="1" applyBorder="1" applyAlignment="1">
      <alignment horizontal="center" vertical="center"/>
    </xf>
    <xf numFmtId="3" fontId="31" fillId="4" borderId="10" xfId="0" applyNumberFormat="1" applyFont="1" applyFill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3" fontId="31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0" fillId="3" borderId="0" xfId="0" applyNumberForma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9" fontId="13" fillId="4" borderId="2" xfId="0" applyNumberFormat="1" applyFont="1" applyFill="1" applyBorder="1" applyAlignment="1">
      <alignment horizontal="center" vertical="center" wrapText="1"/>
    </xf>
    <xf numFmtId="9" fontId="13" fillId="4" borderId="3" xfId="0" applyNumberFormat="1" applyFont="1" applyFill="1" applyBorder="1" applyAlignment="1">
      <alignment horizontal="center" vertical="center"/>
    </xf>
    <xf numFmtId="9" fontId="13" fillId="4" borderId="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top" wrapText="1"/>
    </xf>
    <xf numFmtId="0" fontId="7" fillId="3" borderId="20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left" vertical="center"/>
    </xf>
    <xf numFmtId="9" fontId="7" fillId="4" borderId="3" xfId="0" applyNumberFormat="1" applyFont="1" applyFill="1" applyBorder="1" applyAlignment="1">
      <alignment horizontal="left" vertical="center"/>
    </xf>
    <xf numFmtId="9" fontId="7" fillId="4" borderId="4" xfId="0" applyNumberFormat="1" applyFont="1" applyFill="1" applyBorder="1" applyAlignment="1">
      <alignment horizontal="left" vertical="center"/>
    </xf>
    <xf numFmtId="9" fontId="13" fillId="4" borderId="2" xfId="0" applyNumberFormat="1" applyFont="1" applyFill="1" applyBorder="1" applyAlignment="1">
      <alignment horizontal="left" vertical="center"/>
    </xf>
    <xf numFmtId="9" fontId="13" fillId="4" borderId="3" xfId="0" applyNumberFormat="1" applyFont="1" applyFill="1" applyBorder="1" applyAlignment="1">
      <alignment horizontal="left" vertical="center"/>
    </xf>
    <xf numFmtId="9" fontId="13" fillId="4" borderId="4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36" fillId="7" borderId="2" xfId="0" applyNumberFormat="1" applyFont="1" applyFill="1" applyBorder="1" applyAlignment="1">
      <alignment horizontal="center" vertical="center"/>
    </xf>
    <xf numFmtId="9" fontId="36" fillId="7" borderId="3" xfId="0" applyNumberFormat="1" applyFont="1" applyFill="1" applyBorder="1" applyAlignment="1">
      <alignment horizontal="center" vertical="center"/>
    </xf>
    <xf numFmtId="9" fontId="36" fillId="7" borderId="4" xfId="0" applyNumberFormat="1" applyFont="1" applyFill="1" applyBorder="1" applyAlignment="1">
      <alignment horizontal="center" vertical="center"/>
    </xf>
    <xf numFmtId="9" fontId="36" fillId="0" borderId="2" xfId="0" applyNumberFormat="1" applyFont="1" applyFill="1" applyBorder="1" applyAlignment="1">
      <alignment horizontal="center" vertical="center"/>
    </xf>
    <xf numFmtId="9" fontId="36" fillId="0" borderId="4" xfId="0" applyNumberFormat="1" applyFont="1" applyFill="1" applyBorder="1" applyAlignment="1">
      <alignment horizontal="center" vertical="center"/>
    </xf>
    <xf numFmtId="9" fontId="37" fillId="7" borderId="19" xfId="0" applyNumberFormat="1" applyFont="1" applyFill="1" applyBorder="1" applyAlignment="1">
      <alignment horizontal="center" vertical="center"/>
    </xf>
    <xf numFmtId="9" fontId="37" fillId="7" borderId="0" xfId="0" applyNumberFormat="1" applyFont="1" applyFill="1" applyBorder="1" applyAlignment="1">
      <alignment horizontal="center" vertical="center"/>
    </xf>
    <xf numFmtId="9" fontId="37" fillId="7" borderId="10" xfId="0" applyNumberFormat="1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9" fontId="37" fillId="0" borderId="2" xfId="0" applyNumberFormat="1" applyFont="1" applyFill="1" applyBorder="1" applyAlignment="1">
      <alignment horizontal="center" vertical="center"/>
    </xf>
    <xf numFmtId="9" fontId="37" fillId="0" borderId="4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9" fontId="37" fillId="8" borderId="56" xfId="0" applyNumberFormat="1" applyFont="1" applyFill="1" applyBorder="1" applyAlignment="1">
      <alignment horizontal="center" vertical="center"/>
    </xf>
    <xf numFmtId="9" fontId="37" fillId="8" borderId="57" xfId="0" applyNumberFormat="1" applyFont="1" applyFill="1" applyBorder="1" applyAlignment="1">
      <alignment horizontal="center" vertical="center"/>
    </xf>
    <xf numFmtId="9" fontId="37" fillId="8" borderId="58" xfId="0" applyNumberFormat="1" applyFont="1" applyFill="1" applyBorder="1" applyAlignment="1">
      <alignment horizontal="center" vertical="center"/>
    </xf>
    <xf numFmtId="9" fontId="37" fillId="8" borderId="18" xfId="0" applyNumberFormat="1" applyFont="1" applyFill="1" applyBorder="1" applyAlignment="1">
      <alignment horizontal="center" vertical="center"/>
    </xf>
    <xf numFmtId="9" fontId="37" fillId="8" borderId="10" xfId="0" applyNumberFormat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9" fontId="36" fillId="8" borderId="18" xfId="0" applyNumberFormat="1" applyFont="1" applyFill="1" applyBorder="1" applyAlignment="1">
      <alignment horizontal="center" vertical="center"/>
    </xf>
    <xf numFmtId="9" fontId="36" fillId="8" borderId="10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4" xfId="0" applyFont="1" applyFill="1" applyBorder="1" applyAlignment="1">
      <alignment horizontal="center" vertical="center" wrapText="1"/>
    </xf>
    <xf numFmtId="9" fontId="37" fillId="8" borderId="49" xfId="0" applyNumberFormat="1" applyFont="1" applyFill="1" applyBorder="1" applyAlignment="1">
      <alignment horizontal="center" vertical="center"/>
    </xf>
    <xf numFmtId="9" fontId="37" fillId="8" borderId="22" xfId="0" applyNumberFormat="1" applyFont="1" applyFill="1" applyBorder="1" applyAlignment="1">
      <alignment horizontal="center" vertical="center"/>
    </xf>
    <xf numFmtId="9" fontId="37" fillId="8" borderId="23" xfId="0" applyNumberFormat="1" applyFont="1" applyFill="1" applyBorder="1" applyAlignment="1">
      <alignment horizontal="center" vertical="center"/>
    </xf>
    <xf numFmtId="9" fontId="37" fillId="8" borderId="2" xfId="0" applyNumberFormat="1" applyFont="1" applyFill="1" applyBorder="1" applyAlignment="1">
      <alignment horizontal="center" vertical="center"/>
    </xf>
    <xf numFmtId="9" fontId="37" fillId="8" borderId="15" xfId="0" applyNumberFormat="1" applyFont="1" applyFill="1" applyBorder="1" applyAlignment="1">
      <alignment horizontal="center" vertical="center"/>
    </xf>
    <xf numFmtId="9" fontId="37" fillId="8" borderId="3" xfId="0" applyNumberFormat="1" applyFont="1" applyFill="1" applyBorder="1" applyAlignment="1">
      <alignment horizontal="center" vertical="center"/>
    </xf>
    <xf numFmtId="9" fontId="37" fillId="8" borderId="4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9" fontId="32" fillId="3" borderId="2" xfId="0" applyNumberFormat="1" applyFont="1" applyFill="1" applyBorder="1" applyAlignment="1">
      <alignment horizontal="center" vertical="center"/>
    </xf>
    <xf numFmtId="9" fontId="32" fillId="3" borderId="15" xfId="0" applyNumberFormat="1" applyFont="1" applyFill="1" applyBorder="1" applyAlignment="1">
      <alignment horizontal="center" vertical="center"/>
    </xf>
    <xf numFmtId="9" fontId="32" fillId="3" borderId="3" xfId="0" applyNumberFormat="1" applyFont="1" applyFill="1" applyBorder="1" applyAlignment="1">
      <alignment horizontal="center" vertical="center"/>
    </xf>
    <xf numFmtId="9" fontId="32" fillId="3" borderId="4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center" vertical="center"/>
    </xf>
    <xf numFmtId="9" fontId="37" fillId="7" borderId="2" xfId="0" applyNumberFormat="1" applyFont="1" applyFill="1" applyBorder="1" applyAlignment="1">
      <alignment horizontal="center" vertical="center"/>
    </xf>
    <xf numFmtId="9" fontId="37" fillId="7" borderId="15" xfId="0" applyNumberFormat="1" applyFont="1" applyFill="1" applyBorder="1" applyAlignment="1">
      <alignment horizontal="center" vertical="center"/>
    </xf>
    <xf numFmtId="9" fontId="37" fillId="7" borderId="3" xfId="0" applyNumberFormat="1" applyFont="1" applyFill="1" applyBorder="1" applyAlignment="1">
      <alignment horizontal="center" vertical="center"/>
    </xf>
    <xf numFmtId="9" fontId="37" fillId="7" borderId="4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/>
    </xf>
    <xf numFmtId="0" fontId="32" fillId="3" borderId="1" xfId="0" applyFont="1" applyFill="1" applyBorder="1" applyAlignment="1">
      <alignment horizontal="center" vertical="center"/>
    </xf>
    <xf numFmtId="49" fontId="32" fillId="3" borderId="2" xfId="0" applyNumberFormat="1" applyFont="1" applyFill="1" applyBorder="1" applyAlignment="1">
      <alignment horizontal="center" vertical="center"/>
    </xf>
    <xf numFmtId="49" fontId="32" fillId="3" borderId="3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9" fillId="0" borderId="0" xfId="0" applyFont="1" applyAlignment="1"/>
    <xf numFmtId="0" fontId="29" fillId="0" borderId="0" xfId="0" applyFont="1" applyAlignment="1">
      <alignment horizontal="center" wrapText="1"/>
    </xf>
    <xf numFmtId="0" fontId="47" fillId="2" borderId="0" xfId="0" applyFont="1" applyFill="1" applyAlignment="1">
      <alignment horizontal="center"/>
    </xf>
    <xf numFmtId="0" fontId="0" fillId="0" borderId="59" xfId="0" applyBorder="1"/>
    <xf numFmtId="0" fontId="31" fillId="2" borderId="60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1" fillId="3" borderId="60" xfId="0" applyFont="1" applyFill="1" applyBorder="1" applyAlignment="1">
      <alignment horizontal="left" vertical="center" wrapText="1"/>
    </xf>
    <xf numFmtId="49" fontId="4" fillId="3" borderId="61" xfId="0" applyNumberFormat="1" applyFont="1" applyFill="1" applyBorder="1" applyAlignment="1">
      <alignment horizontal="center" vertical="center"/>
    </xf>
    <xf numFmtId="49" fontId="4" fillId="3" borderId="62" xfId="0" applyNumberFormat="1" applyFont="1" applyFill="1" applyBorder="1" applyAlignment="1">
      <alignment horizontal="center" vertical="center"/>
    </xf>
    <xf numFmtId="49" fontId="4" fillId="3" borderId="60" xfId="0" applyNumberFormat="1" applyFont="1" applyFill="1" applyBorder="1" applyAlignment="1">
      <alignment horizontal="center" vertical="center"/>
    </xf>
    <xf numFmtId="0" fontId="31" fillId="3" borderId="63" xfId="0" applyFont="1" applyFill="1" applyBorder="1" applyAlignment="1">
      <alignment horizontal="left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0" fontId="31" fillId="2" borderId="62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3" borderId="65" xfId="0" applyFont="1" applyFill="1" applyBorder="1" applyAlignment="1">
      <alignment horizontal="left" vertical="center" wrapText="1"/>
    </xf>
    <xf numFmtId="49" fontId="5" fillId="3" borderId="67" xfId="0" applyNumberFormat="1" applyFont="1" applyFill="1" applyBorder="1" applyAlignment="1">
      <alignment horizontal="center" vertical="center" wrapText="1"/>
    </xf>
    <xf numFmtId="49" fontId="5" fillId="3" borderId="68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31" fillId="3" borderId="69" xfId="0" applyFont="1" applyFill="1" applyBorder="1" applyAlignment="1">
      <alignment horizontal="left" vertical="center" wrapText="1"/>
    </xf>
    <xf numFmtId="49" fontId="5" fillId="3" borderId="70" xfId="0" applyNumberFormat="1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0" fillId="0" borderId="71" xfId="0" applyBorder="1"/>
    <xf numFmtId="0" fontId="48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view="pageBreakPreview" zoomScale="60" zoomScaleNormal="100" workbookViewId="0">
      <selection activeCell="B4" sqref="B4:I4"/>
    </sheetView>
  </sheetViews>
  <sheetFormatPr defaultRowHeight="15" x14ac:dyDescent="0.25"/>
  <cols>
    <col min="1" max="1" width="21" customWidth="1"/>
    <col min="2" max="2" width="15.140625" customWidth="1"/>
    <col min="3" max="3" width="17" customWidth="1"/>
    <col min="4" max="4" width="13.42578125" customWidth="1"/>
    <col min="5" max="5" width="8.85546875" customWidth="1"/>
    <col min="7" max="7" width="6.5703125" customWidth="1"/>
    <col min="8" max="8" width="10.7109375" customWidth="1"/>
    <col min="9" max="9" width="9" customWidth="1"/>
  </cols>
  <sheetData>
    <row r="2" spans="1:9" x14ac:dyDescent="0.25">
      <c r="A2" s="513" t="s">
        <v>381</v>
      </c>
      <c r="B2" s="513"/>
      <c r="C2" s="513"/>
      <c r="D2" s="513"/>
      <c r="E2" s="513"/>
      <c r="F2" s="513"/>
      <c r="G2" s="513"/>
      <c r="H2" s="513"/>
      <c r="I2" s="513"/>
    </row>
    <row r="3" spans="1:9" ht="15.75" thickBot="1" x14ac:dyDescent="0.3">
      <c r="A3" s="514"/>
    </row>
    <row r="4" spans="1:9" ht="48" thickBot="1" x14ac:dyDescent="0.3">
      <c r="A4" s="515" t="s">
        <v>382</v>
      </c>
      <c r="B4" s="516" t="s">
        <v>383</v>
      </c>
      <c r="C4" s="517"/>
      <c r="D4" s="517"/>
      <c r="E4" s="517"/>
      <c r="F4" s="517"/>
      <c r="G4" s="517"/>
      <c r="H4" s="517"/>
      <c r="I4" s="518"/>
    </row>
    <row r="5" spans="1:9" ht="32.25" customHeight="1" thickBot="1" x14ac:dyDescent="0.3">
      <c r="A5" s="519" t="s">
        <v>384</v>
      </c>
      <c r="B5" s="520" t="s">
        <v>385</v>
      </c>
      <c r="C5" s="521"/>
      <c r="D5" s="521"/>
      <c r="E5" s="521"/>
      <c r="F5" s="521"/>
      <c r="G5" s="521"/>
      <c r="H5" s="521"/>
      <c r="I5" s="522"/>
    </row>
    <row r="6" spans="1:9" ht="76.5" customHeight="1" thickBot="1" x14ac:dyDescent="0.3">
      <c r="A6" s="523" t="s">
        <v>386</v>
      </c>
      <c r="B6" s="524" t="s">
        <v>387</v>
      </c>
      <c r="C6" s="525"/>
      <c r="D6" s="525"/>
      <c r="E6" s="525"/>
      <c r="F6" s="525"/>
      <c r="G6" s="525"/>
      <c r="H6" s="525"/>
      <c r="I6" s="526"/>
    </row>
    <row r="7" spans="1:9" ht="51" customHeight="1" thickBot="1" x14ac:dyDescent="0.3">
      <c r="A7" s="519" t="s">
        <v>388</v>
      </c>
      <c r="B7" s="527" t="s">
        <v>4</v>
      </c>
      <c r="C7" s="528" t="s">
        <v>8</v>
      </c>
      <c r="D7" s="528"/>
      <c r="E7" s="528"/>
      <c r="F7" s="528"/>
      <c r="G7" s="528"/>
      <c r="H7" s="528"/>
      <c r="I7" s="529"/>
    </row>
    <row r="8" spans="1:9" ht="64.5" customHeight="1" thickBot="1" x14ac:dyDescent="0.3">
      <c r="A8" s="530" t="s">
        <v>389</v>
      </c>
      <c r="B8" s="531" t="s">
        <v>5</v>
      </c>
      <c r="C8" s="525" t="s">
        <v>390</v>
      </c>
      <c r="D8" s="525"/>
      <c r="E8" s="525"/>
      <c r="F8" s="525"/>
      <c r="G8" s="525"/>
      <c r="H8" s="525"/>
      <c r="I8" s="526"/>
    </row>
    <row r="9" spans="1:9" ht="81" customHeight="1" thickBot="1" x14ac:dyDescent="0.3">
      <c r="A9" s="523" t="s">
        <v>391</v>
      </c>
      <c r="B9" s="532" t="s">
        <v>113</v>
      </c>
      <c r="C9" s="533" t="s">
        <v>392</v>
      </c>
      <c r="D9" s="533"/>
      <c r="E9" s="533"/>
      <c r="F9" s="533"/>
      <c r="G9" s="533"/>
      <c r="H9" s="533"/>
      <c r="I9" s="534"/>
    </row>
    <row r="10" spans="1:9" ht="51.75" customHeight="1" thickBot="1" x14ac:dyDescent="0.3">
      <c r="A10" s="535" t="s">
        <v>393</v>
      </c>
      <c r="B10" s="536" t="s">
        <v>211</v>
      </c>
      <c r="C10" s="537" t="s">
        <v>394</v>
      </c>
      <c r="D10" s="537"/>
      <c r="E10" s="537"/>
      <c r="F10" s="537"/>
      <c r="G10" s="537"/>
      <c r="H10" s="537"/>
      <c r="I10" s="538"/>
    </row>
    <row r="11" spans="1:9" ht="75" customHeight="1" thickBot="1" x14ac:dyDescent="0.3">
      <c r="A11" s="519" t="s">
        <v>395</v>
      </c>
      <c r="B11" s="532" t="s">
        <v>278</v>
      </c>
      <c r="C11" s="525" t="s">
        <v>396</v>
      </c>
      <c r="D11" s="525"/>
      <c r="E11" s="525"/>
      <c r="F11" s="525"/>
      <c r="G11" s="525"/>
      <c r="H11" s="525"/>
      <c r="I11" s="526"/>
    </row>
    <row r="12" spans="1:9" x14ac:dyDescent="0.25">
      <c r="B12" s="539"/>
    </row>
    <row r="18" ht="15" customHeight="1" x14ac:dyDescent="0.25"/>
    <row r="22" ht="15" customHeight="1" x14ac:dyDescent="0.25"/>
    <row r="26" ht="15" customHeight="1" x14ac:dyDescent="0.25"/>
    <row r="30" ht="15" customHeight="1" x14ac:dyDescent="0.25"/>
    <row r="34" ht="15" customHeight="1" x14ac:dyDescent="0.25"/>
    <row r="38" ht="15" customHeight="1" x14ac:dyDescent="0.25"/>
    <row r="42" ht="15" customHeight="1" x14ac:dyDescent="0.25"/>
  </sheetData>
  <mergeCells count="9">
    <mergeCell ref="C9:I9"/>
    <mergeCell ref="C10:I10"/>
    <mergeCell ref="C11:I11"/>
    <mergeCell ref="A2:I2"/>
    <mergeCell ref="B4:I4"/>
    <mergeCell ref="B5:I5"/>
    <mergeCell ref="B6:I6"/>
    <mergeCell ref="C7:I7"/>
    <mergeCell ref="C8:I8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15"/>
  <sheetViews>
    <sheetView view="pageBreakPreview" topLeftCell="A286" zoomScale="60" zoomScaleNormal="100" workbookViewId="0">
      <selection sqref="A1:E1"/>
    </sheetView>
  </sheetViews>
  <sheetFormatPr defaultRowHeight="15" x14ac:dyDescent="0.25"/>
  <cols>
    <col min="1" max="1" width="28.28515625" customWidth="1"/>
    <col min="2" max="2" width="8.28515625" customWidth="1"/>
    <col min="3" max="3" width="9.5703125" customWidth="1"/>
    <col min="4" max="4" width="10.28515625" customWidth="1"/>
    <col min="5" max="5" width="11.7109375" customWidth="1"/>
    <col min="6" max="6" width="7.7109375" customWidth="1"/>
    <col min="8" max="8" width="11" customWidth="1"/>
    <col min="9" max="9" width="11" bestFit="1" customWidth="1"/>
  </cols>
  <sheetData>
    <row r="1" spans="1:6" ht="15.75" x14ac:dyDescent="0.25">
      <c r="A1" s="540" t="s">
        <v>383</v>
      </c>
      <c r="B1" s="540"/>
      <c r="C1" s="540"/>
      <c r="D1" s="540"/>
      <c r="E1" s="540"/>
    </row>
    <row r="2" spans="1:6" ht="32.25" customHeight="1" x14ac:dyDescent="0.25">
      <c r="A2" s="510" t="s">
        <v>0</v>
      </c>
      <c r="B2" s="510"/>
      <c r="C2" s="510"/>
      <c r="D2" s="510"/>
      <c r="E2" s="510"/>
      <c r="F2" s="509"/>
    </row>
    <row r="3" spans="1:6" ht="18" customHeight="1" x14ac:dyDescent="0.25">
      <c r="A3" s="264" t="s">
        <v>1</v>
      </c>
      <c r="B3" s="264"/>
      <c r="C3" s="264"/>
      <c r="D3" s="264"/>
      <c r="E3" s="264"/>
      <c r="F3" s="1"/>
    </row>
    <row r="4" spans="1:6" ht="15.75" thickBot="1" x14ac:dyDescent="0.3"/>
    <row r="5" spans="1:6" ht="15.75" thickBot="1" x14ac:dyDescent="0.3">
      <c r="A5" s="2" t="s">
        <v>2</v>
      </c>
      <c r="B5" s="265" t="s">
        <v>3</v>
      </c>
      <c r="C5" s="265"/>
      <c r="D5" s="265"/>
      <c r="E5" s="265"/>
    </row>
    <row r="6" spans="1:6" ht="15.75" thickBot="1" x14ac:dyDescent="0.3">
      <c r="A6" s="2" t="s">
        <v>4</v>
      </c>
      <c r="B6" s="266" t="s">
        <v>5</v>
      </c>
      <c r="C6" s="267"/>
      <c r="D6" s="267"/>
      <c r="E6" s="268"/>
    </row>
    <row r="7" spans="1:6" ht="15.75" thickBot="1" x14ac:dyDescent="0.3">
      <c r="A7" s="2" t="s">
        <v>6</v>
      </c>
      <c r="B7" s="269" t="s">
        <v>7</v>
      </c>
      <c r="C7" s="270"/>
      <c r="D7" s="270"/>
      <c r="E7" s="271"/>
    </row>
    <row r="8" spans="1:6" ht="15.75" thickBot="1" x14ac:dyDescent="0.3">
      <c r="A8" s="272" t="s">
        <v>8</v>
      </c>
      <c r="B8" s="273"/>
      <c r="C8" s="273"/>
      <c r="D8" s="273"/>
      <c r="E8" s="274"/>
    </row>
    <row r="9" spans="1:6" ht="15.75" thickBot="1" x14ac:dyDescent="0.3">
      <c r="A9" s="275" t="s">
        <v>9</v>
      </c>
      <c r="B9" s="276"/>
      <c r="C9" s="276"/>
      <c r="D9" s="276"/>
      <c r="E9" s="277"/>
    </row>
    <row r="10" spans="1:6" ht="33" customHeight="1" thickBot="1" x14ac:dyDescent="0.3">
      <c r="A10" s="275"/>
      <c r="B10" s="276"/>
      <c r="C10" s="276"/>
      <c r="D10" s="276"/>
      <c r="E10" s="277"/>
    </row>
    <row r="11" spans="1:6" ht="6" customHeight="1" thickBot="1" x14ac:dyDescent="0.3">
      <c r="A11" s="275"/>
      <c r="B11" s="276"/>
      <c r="C11" s="276"/>
      <c r="D11" s="276"/>
      <c r="E11" s="277"/>
    </row>
    <row r="12" spans="1:6" ht="47.45" customHeight="1" thickBot="1" x14ac:dyDescent="0.3">
      <c r="A12" s="3" t="s">
        <v>10</v>
      </c>
      <c r="B12" s="278" t="s">
        <v>11</v>
      </c>
      <c r="C12" s="279"/>
      <c r="D12" s="279"/>
      <c r="E12" s="280"/>
    </row>
    <row r="13" spans="1:6" x14ac:dyDescent="0.25">
      <c r="A13" s="281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6" ht="15.75" thickBot="1" x14ac:dyDescent="0.3">
      <c r="A14" s="282"/>
      <c r="B14" s="5" t="s">
        <v>13</v>
      </c>
      <c r="C14" s="5" t="s">
        <v>14</v>
      </c>
      <c r="D14" s="5" t="s">
        <v>14</v>
      </c>
      <c r="E14" s="5" t="s">
        <v>14</v>
      </c>
    </row>
    <row r="15" spans="1:6" ht="15.75" thickBot="1" x14ac:dyDescent="0.3">
      <c r="A15" s="6" t="s">
        <v>15</v>
      </c>
      <c r="B15" s="7" t="s">
        <v>16</v>
      </c>
      <c r="C15" s="7">
        <v>0.95</v>
      </c>
      <c r="D15" s="7">
        <v>0.95</v>
      </c>
      <c r="E15" s="7">
        <v>0.95</v>
      </c>
    </row>
    <row r="16" spans="1:6" ht="23.25" thickBot="1" x14ac:dyDescent="0.3">
      <c r="A16" s="8" t="s">
        <v>17</v>
      </c>
      <c r="B16" s="7" t="s">
        <v>16</v>
      </c>
      <c r="C16" s="7" t="s">
        <v>18</v>
      </c>
      <c r="D16" s="7" t="s">
        <v>18</v>
      </c>
      <c r="E16" s="7" t="s">
        <v>18</v>
      </c>
    </row>
    <row r="17" spans="1:10" ht="23.25" thickBot="1" x14ac:dyDescent="0.3">
      <c r="A17" s="8" t="s">
        <v>19</v>
      </c>
      <c r="B17" s="7" t="s">
        <v>16</v>
      </c>
      <c r="C17" s="7" t="s">
        <v>18</v>
      </c>
      <c r="D17" s="7" t="s">
        <v>18</v>
      </c>
      <c r="E17" s="7" t="s">
        <v>18</v>
      </c>
    </row>
    <row r="18" spans="1:10" ht="34.15" customHeight="1" thickBot="1" x14ac:dyDescent="0.3">
      <c r="A18" s="9" t="s">
        <v>20</v>
      </c>
      <c r="B18" s="283" t="s">
        <v>21</v>
      </c>
      <c r="C18" s="284"/>
      <c r="D18" s="284"/>
      <c r="E18" s="285"/>
    </row>
    <row r="19" spans="1:10" ht="23.25" customHeight="1" thickBot="1" x14ac:dyDescent="0.3">
      <c r="A19" s="286" t="s">
        <v>22</v>
      </c>
      <c r="B19" s="287"/>
      <c r="C19" s="287"/>
      <c r="D19" s="287"/>
      <c r="E19" s="288"/>
      <c r="H19" s="10"/>
      <c r="J19" s="10"/>
    </row>
    <row r="20" spans="1:10" ht="15.75" thickBot="1" x14ac:dyDescent="0.3">
      <c r="A20" s="11"/>
      <c r="B20" s="12"/>
      <c r="C20" s="13" t="s">
        <v>23</v>
      </c>
      <c r="D20" s="13" t="s">
        <v>23</v>
      </c>
      <c r="E20" s="13" t="s">
        <v>23</v>
      </c>
      <c r="G20" s="14"/>
    </row>
    <row r="21" spans="1:10" ht="21.6" customHeight="1" thickBot="1" x14ac:dyDescent="0.3">
      <c r="A21" s="15" t="s">
        <v>24</v>
      </c>
      <c r="B21" s="16"/>
      <c r="C21" s="17">
        <v>1</v>
      </c>
      <c r="D21" s="17">
        <v>1</v>
      </c>
      <c r="E21" s="17">
        <v>1</v>
      </c>
    </row>
    <row r="22" spans="1:10" ht="21.6" customHeight="1" thickBot="1" x14ac:dyDescent="0.3">
      <c r="A22" s="15" t="s">
        <v>25</v>
      </c>
      <c r="B22" s="16"/>
      <c r="C22" s="17">
        <v>0.1</v>
      </c>
      <c r="D22" s="17">
        <v>0.1</v>
      </c>
      <c r="E22" s="17">
        <v>0.1</v>
      </c>
    </row>
    <row r="23" spans="1:10" ht="36.6" customHeight="1" thickBot="1" x14ac:dyDescent="0.3">
      <c r="A23" s="15" t="s">
        <v>26</v>
      </c>
      <c r="B23" s="16"/>
      <c r="C23" s="17">
        <v>0.1</v>
      </c>
      <c r="D23" s="17">
        <v>0.1</v>
      </c>
      <c r="E23" s="17">
        <v>0.1</v>
      </c>
    </row>
    <row r="24" spans="1:10" ht="21.6" customHeight="1" thickBot="1" x14ac:dyDescent="0.3">
      <c r="A24" s="15" t="s">
        <v>27</v>
      </c>
      <c r="B24" s="16"/>
      <c r="C24" s="17">
        <v>0.5</v>
      </c>
      <c r="D24" s="17">
        <v>0.5</v>
      </c>
      <c r="E24" s="17">
        <v>0.5</v>
      </c>
    </row>
    <row r="25" spans="1:10" ht="23.25" thickBot="1" x14ac:dyDescent="0.3">
      <c r="A25" s="18" t="s">
        <v>28</v>
      </c>
      <c r="B25" s="16"/>
      <c r="C25" s="17" t="s">
        <v>18</v>
      </c>
      <c r="D25" s="17" t="s">
        <v>18</v>
      </c>
      <c r="E25" s="17" t="s">
        <v>18</v>
      </c>
    </row>
    <row r="26" spans="1:10" ht="21.6" customHeight="1" thickBot="1" x14ac:dyDescent="0.3">
      <c r="A26" s="15" t="s">
        <v>29</v>
      </c>
      <c r="B26" s="16"/>
      <c r="C26" s="17" t="s">
        <v>18</v>
      </c>
      <c r="D26" s="17" t="s">
        <v>18</v>
      </c>
      <c r="E26" s="17" t="s">
        <v>18</v>
      </c>
    </row>
    <row r="27" spans="1:10" ht="21.6" customHeight="1" thickBot="1" x14ac:dyDescent="0.3">
      <c r="A27" s="15" t="s">
        <v>30</v>
      </c>
      <c r="B27" s="16"/>
      <c r="C27" s="17" t="s">
        <v>18</v>
      </c>
      <c r="D27" s="17" t="s">
        <v>18</v>
      </c>
      <c r="E27" s="17" t="s">
        <v>18</v>
      </c>
    </row>
    <row r="28" spans="1:10" ht="21.6" customHeight="1" thickBot="1" x14ac:dyDescent="0.3">
      <c r="A28" s="15" t="s">
        <v>31</v>
      </c>
      <c r="B28" s="16"/>
      <c r="C28" s="17">
        <v>0</v>
      </c>
      <c r="D28" s="17">
        <v>0</v>
      </c>
      <c r="E28" s="17">
        <v>0</v>
      </c>
    </row>
    <row r="29" spans="1:10" ht="21.6" customHeight="1" thickBot="1" x14ac:dyDescent="0.3">
      <c r="A29" s="15" t="s">
        <v>32</v>
      </c>
      <c r="B29" s="16"/>
      <c r="C29" s="17">
        <v>1</v>
      </c>
      <c r="D29" s="17">
        <v>1</v>
      </c>
      <c r="E29" s="17">
        <v>1</v>
      </c>
    </row>
    <row r="30" spans="1:10" ht="15.75" thickBot="1" x14ac:dyDescent="0.3">
      <c r="A30" s="261" t="s">
        <v>33</v>
      </c>
      <c r="B30" s="262"/>
      <c r="C30" s="262"/>
      <c r="D30" s="262"/>
      <c r="E30" s="263"/>
    </row>
    <row r="31" spans="1:10" ht="18.75" customHeight="1" thickBot="1" x14ac:dyDescent="0.3">
      <c r="A31" s="19" t="s">
        <v>34</v>
      </c>
      <c r="B31" s="292" t="s">
        <v>35</v>
      </c>
      <c r="C31" s="293"/>
      <c r="D31" s="293"/>
      <c r="E31" s="294"/>
      <c r="F31" s="295"/>
    </row>
    <row r="32" spans="1:10" ht="31.5" customHeight="1" thickBot="1" x14ac:dyDescent="0.3">
      <c r="A32" s="15" t="s">
        <v>36</v>
      </c>
      <c r="B32" s="296" t="s">
        <v>37</v>
      </c>
      <c r="C32" s="297"/>
      <c r="D32" s="297"/>
      <c r="E32" s="298"/>
      <c r="F32" s="295"/>
    </row>
    <row r="33" spans="1:11" ht="15.75" thickBot="1" x14ac:dyDescent="0.3">
      <c r="A33" s="15" t="s">
        <v>38</v>
      </c>
      <c r="B33" s="299" t="s">
        <v>39</v>
      </c>
      <c r="C33" s="300"/>
      <c r="D33" s="300"/>
      <c r="E33" s="301"/>
      <c r="F33" s="295"/>
    </row>
    <row r="34" spans="1:11" ht="12.75" customHeight="1" x14ac:dyDescent="0.25">
      <c r="A34" s="281"/>
      <c r="B34" s="20">
        <v>2019</v>
      </c>
      <c r="C34" s="20">
        <v>2020</v>
      </c>
      <c r="D34" s="20">
        <v>2021</v>
      </c>
      <c r="E34" s="20">
        <v>2022</v>
      </c>
    </row>
    <row r="35" spans="1:11" ht="9" customHeight="1" thickBot="1" x14ac:dyDescent="0.3">
      <c r="A35" s="282"/>
      <c r="B35" s="21" t="s">
        <v>13</v>
      </c>
      <c r="C35" s="21" t="s">
        <v>14</v>
      </c>
      <c r="D35" s="21" t="s">
        <v>14</v>
      </c>
      <c r="E35" s="21" t="s">
        <v>14</v>
      </c>
    </row>
    <row r="36" spans="1:11" ht="15.75" thickBot="1" x14ac:dyDescent="0.3">
      <c r="A36" s="15" t="s">
        <v>40</v>
      </c>
      <c r="B36" s="22">
        <v>24</v>
      </c>
      <c r="C36" s="22">
        <v>24</v>
      </c>
      <c r="D36" s="22">
        <v>24</v>
      </c>
      <c r="E36" s="22">
        <v>24</v>
      </c>
    </row>
    <row r="37" spans="1:11" ht="15.75" thickBot="1" x14ac:dyDescent="0.3">
      <c r="A37" s="15" t="s">
        <v>41</v>
      </c>
      <c r="B37" s="22">
        <v>80450</v>
      </c>
      <c r="C37" s="22">
        <v>80450</v>
      </c>
      <c r="D37" s="22">
        <v>80450</v>
      </c>
      <c r="E37" s="22">
        <v>80450</v>
      </c>
    </row>
    <row r="38" spans="1:11" ht="15.75" thickBot="1" x14ac:dyDescent="0.3">
      <c r="A38" s="15" t="s">
        <v>42</v>
      </c>
      <c r="B38" s="22">
        <f>B37/B36</f>
        <v>3352.0833333333335</v>
      </c>
      <c r="C38" s="22">
        <f t="shared" ref="C38:E38" si="0">C37/C36</f>
        <v>3352.0833333333335</v>
      </c>
      <c r="D38" s="22">
        <f t="shared" si="0"/>
        <v>3352.0833333333335</v>
      </c>
      <c r="E38" s="22">
        <f t="shared" si="0"/>
        <v>3352.0833333333335</v>
      </c>
      <c r="I38" s="23"/>
    </row>
    <row r="39" spans="1:11" ht="15.75" thickBot="1" x14ac:dyDescent="0.3">
      <c r="A39" s="15" t="s">
        <v>43</v>
      </c>
      <c r="B39" s="24" t="s">
        <v>44</v>
      </c>
      <c r="C39" s="25">
        <f>C36/B36-1</f>
        <v>0</v>
      </c>
      <c r="D39" s="25">
        <f t="shared" ref="D39:E41" si="1">D36/C36-1</f>
        <v>0</v>
      </c>
      <c r="E39" s="25">
        <f t="shared" si="1"/>
        <v>0</v>
      </c>
      <c r="G39" s="23"/>
      <c r="H39" s="23"/>
      <c r="I39" s="23"/>
      <c r="J39" s="23"/>
      <c r="K39" s="23"/>
    </row>
    <row r="40" spans="1:11" ht="15.75" thickBot="1" x14ac:dyDescent="0.3">
      <c r="A40" s="15" t="s">
        <v>45</v>
      </c>
      <c r="B40" s="24" t="s">
        <v>44</v>
      </c>
      <c r="C40" s="25">
        <f>C37/B37-1</f>
        <v>0</v>
      </c>
      <c r="D40" s="25">
        <f t="shared" si="1"/>
        <v>0</v>
      </c>
      <c r="E40" s="25">
        <f t="shared" si="1"/>
        <v>0</v>
      </c>
    </row>
    <row r="41" spans="1:11" ht="15.75" thickBot="1" x14ac:dyDescent="0.3">
      <c r="A41" s="15" t="s">
        <v>46</v>
      </c>
      <c r="B41" s="24" t="s">
        <v>44</v>
      </c>
      <c r="C41" s="25">
        <f>C38/B38-1</f>
        <v>0</v>
      </c>
      <c r="D41" s="25">
        <f t="shared" si="1"/>
        <v>0</v>
      </c>
      <c r="E41" s="25">
        <f t="shared" si="1"/>
        <v>0</v>
      </c>
    </row>
    <row r="42" spans="1:11" ht="15.75" thickBot="1" x14ac:dyDescent="0.3">
      <c r="A42" s="289" t="s">
        <v>47</v>
      </c>
      <c r="B42" s="290"/>
      <c r="C42" s="290"/>
      <c r="D42" s="290"/>
      <c r="E42" s="291"/>
    </row>
    <row r="43" spans="1:11" ht="12.75" customHeight="1" x14ac:dyDescent="0.25">
      <c r="A43" s="281"/>
      <c r="B43" s="20">
        <v>2019</v>
      </c>
      <c r="C43" s="20">
        <v>2020</v>
      </c>
      <c r="D43" s="20">
        <v>2021</v>
      </c>
      <c r="E43" s="20">
        <v>2022</v>
      </c>
    </row>
    <row r="44" spans="1:11" ht="9" customHeight="1" thickBot="1" x14ac:dyDescent="0.3">
      <c r="A44" s="282"/>
      <c r="B44" s="21" t="s">
        <v>13</v>
      </c>
      <c r="C44" s="21" t="s">
        <v>14</v>
      </c>
      <c r="D44" s="21" t="s">
        <v>14</v>
      </c>
      <c r="E44" s="21" t="s">
        <v>14</v>
      </c>
    </row>
    <row r="45" spans="1:11" ht="15.75" thickBot="1" x14ac:dyDescent="0.3">
      <c r="A45" s="26" t="s">
        <v>48</v>
      </c>
      <c r="B45" s="27">
        <v>70000</v>
      </c>
      <c r="C45" s="27">
        <v>70000</v>
      </c>
      <c r="D45" s="27">
        <v>70000</v>
      </c>
      <c r="E45" s="27">
        <v>70000</v>
      </c>
    </row>
    <row r="46" spans="1:11" ht="15.75" thickBot="1" x14ac:dyDescent="0.3">
      <c r="A46" s="28" t="s">
        <v>49</v>
      </c>
      <c r="B46" s="29"/>
      <c r="C46" s="29"/>
      <c r="D46" s="29"/>
      <c r="E46" s="29"/>
    </row>
    <row r="47" spans="1:11" ht="15.75" thickBot="1" x14ac:dyDescent="0.3">
      <c r="A47" s="28" t="s">
        <v>50</v>
      </c>
      <c r="B47" s="30"/>
      <c r="C47" s="30"/>
      <c r="D47" s="30"/>
      <c r="E47" s="30"/>
    </row>
    <row r="48" spans="1:11" ht="24.75" thickBot="1" x14ac:dyDescent="0.3">
      <c r="A48" s="26" t="s">
        <v>51</v>
      </c>
      <c r="B48" s="27">
        <v>10000</v>
      </c>
      <c r="C48" s="27">
        <v>10000</v>
      </c>
      <c r="D48" s="27">
        <v>10000</v>
      </c>
      <c r="E48" s="27">
        <v>10000</v>
      </c>
    </row>
    <row r="49" spans="1:12" ht="15.75" thickBot="1" x14ac:dyDescent="0.3">
      <c r="A49" s="28" t="s">
        <v>49</v>
      </c>
      <c r="B49" s="27"/>
      <c r="C49" s="27"/>
      <c r="D49" s="27"/>
      <c r="E49" s="27"/>
    </row>
    <row r="50" spans="1:12" ht="15.75" thickBot="1" x14ac:dyDescent="0.3">
      <c r="A50" s="28" t="s">
        <v>50</v>
      </c>
      <c r="B50" s="27"/>
      <c r="C50" s="27"/>
      <c r="D50" s="27"/>
      <c r="E50" s="27"/>
    </row>
    <row r="51" spans="1:12" ht="15.75" thickBot="1" x14ac:dyDescent="0.3">
      <c r="A51" s="26" t="s">
        <v>52</v>
      </c>
      <c r="B51" s="27">
        <v>0</v>
      </c>
      <c r="C51" s="27">
        <v>0</v>
      </c>
      <c r="D51" s="27">
        <v>0</v>
      </c>
      <c r="E51" s="27">
        <v>0</v>
      </c>
    </row>
    <row r="52" spans="1:12" ht="15.75" thickBot="1" x14ac:dyDescent="0.3">
      <c r="A52" s="28" t="s">
        <v>49</v>
      </c>
      <c r="B52" s="27"/>
      <c r="C52" s="27"/>
      <c r="D52" s="27"/>
      <c r="E52" s="27"/>
    </row>
    <row r="53" spans="1:12" ht="15.75" thickBot="1" x14ac:dyDescent="0.3">
      <c r="A53" s="28" t="s">
        <v>50</v>
      </c>
      <c r="B53" s="27"/>
      <c r="C53" s="27"/>
      <c r="D53" s="27"/>
      <c r="E53" s="27"/>
    </row>
    <row r="54" spans="1:12" ht="15.75" thickBot="1" x14ac:dyDescent="0.3">
      <c r="A54" s="26" t="s">
        <v>53</v>
      </c>
      <c r="B54" s="27">
        <v>0</v>
      </c>
      <c r="C54" s="27">
        <v>0</v>
      </c>
      <c r="D54" s="27">
        <v>0</v>
      </c>
      <c r="E54" s="27">
        <v>0</v>
      </c>
    </row>
    <row r="55" spans="1:12" ht="15.75" thickBot="1" x14ac:dyDescent="0.3">
      <c r="A55" s="28" t="s">
        <v>49</v>
      </c>
      <c r="B55" s="27"/>
      <c r="C55" s="27"/>
      <c r="D55" s="27"/>
      <c r="E55" s="27"/>
    </row>
    <row r="56" spans="1:12" ht="15.75" thickBot="1" x14ac:dyDescent="0.3">
      <c r="A56" s="28" t="s">
        <v>50</v>
      </c>
      <c r="B56" s="27"/>
      <c r="C56" s="27"/>
      <c r="D56" s="27"/>
      <c r="E56" s="27"/>
    </row>
    <row r="57" spans="1:12" ht="15.75" thickBot="1" x14ac:dyDescent="0.3">
      <c r="A57" s="26" t="s">
        <v>54</v>
      </c>
      <c r="B57" s="27">
        <v>0</v>
      </c>
      <c r="C57" s="27">
        <v>0</v>
      </c>
      <c r="D57" s="27">
        <v>0</v>
      </c>
      <c r="E57" s="27">
        <v>0</v>
      </c>
    </row>
    <row r="58" spans="1:12" ht="15.75" thickBot="1" x14ac:dyDescent="0.3">
      <c r="A58" s="28" t="s">
        <v>49</v>
      </c>
      <c r="B58" s="27"/>
      <c r="C58" s="27"/>
      <c r="D58" s="27"/>
      <c r="E58" s="27"/>
    </row>
    <row r="59" spans="1:12" ht="15.75" thickBot="1" x14ac:dyDescent="0.3">
      <c r="A59" s="28" t="s">
        <v>50</v>
      </c>
      <c r="B59" s="27"/>
      <c r="C59" s="27"/>
      <c r="D59" s="27"/>
      <c r="E59" s="27"/>
    </row>
    <row r="60" spans="1:12" ht="15.75" thickBot="1" x14ac:dyDescent="0.3">
      <c r="A60" s="26" t="s">
        <v>55</v>
      </c>
      <c r="B60" s="27">
        <v>0</v>
      </c>
      <c r="C60" s="27">
        <v>0</v>
      </c>
      <c r="D60" s="27">
        <v>0</v>
      </c>
      <c r="E60" s="27"/>
    </row>
    <row r="61" spans="1:12" ht="15.75" thickBot="1" x14ac:dyDescent="0.3">
      <c r="A61" s="28" t="s">
        <v>49</v>
      </c>
      <c r="B61" s="27"/>
      <c r="C61" s="27"/>
      <c r="D61" s="27"/>
      <c r="E61" s="27"/>
    </row>
    <row r="62" spans="1:12" ht="15.75" thickBot="1" x14ac:dyDescent="0.3">
      <c r="A62" s="28" t="s">
        <v>50</v>
      </c>
      <c r="B62" s="27"/>
      <c r="C62" s="27"/>
      <c r="D62" s="27"/>
      <c r="E62" s="27"/>
    </row>
    <row r="63" spans="1:12" ht="24.75" thickBot="1" x14ac:dyDescent="0.3">
      <c r="A63" s="26" t="s">
        <v>56</v>
      </c>
      <c r="B63" s="27">
        <v>450</v>
      </c>
      <c r="C63" s="27">
        <v>450</v>
      </c>
      <c r="D63" s="27">
        <v>450</v>
      </c>
      <c r="E63" s="27">
        <v>450</v>
      </c>
      <c r="H63" s="31"/>
    </row>
    <row r="64" spans="1:12" ht="15.75" thickBot="1" x14ac:dyDescent="0.3">
      <c r="A64" s="28" t="s">
        <v>49</v>
      </c>
      <c r="B64" s="32"/>
      <c r="C64" s="32"/>
      <c r="D64" s="32"/>
      <c r="E64" s="32"/>
      <c r="J64" s="33"/>
      <c r="K64" s="33"/>
      <c r="L64" s="33"/>
    </row>
    <row r="65" spans="1:5" ht="15.75" thickBot="1" x14ac:dyDescent="0.3">
      <c r="A65" s="28" t="s">
        <v>50</v>
      </c>
      <c r="B65" s="34"/>
      <c r="C65" s="34"/>
      <c r="D65" s="32"/>
      <c r="E65" s="32"/>
    </row>
    <row r="66" spans="1:5" ht="15.75" thickBot="1" x14ac:dyDescent="0.3">
      <c r="A66" s="35" t="s">
        <v>57</v>
      </c>
      <c r="B66" s="36">
        <f t="shared" ref="B66:E66" si="2">B63+B60+B57+B54+B51+B48+B45</f>
        <v>80450</v>
      </c>
      <c r="C66" s="36">
        <f t="shared" si="2"/>
        <v>80450</v>
      </c>
      <c r="D66" s="36">
        <f t="shared" si="2"/>
        <v>80450</v>
      </c>
      <c r="E66" s="36">
        <f t="shared" si="2"/>
        <v>80450</v>
      </c>
    </row>
    <row r="67" spans="1:5" ht="15.75" thickBot="1" x14ac:dyDescent="0.3">
      <c r="A67" s="37" t="s">
        <v>58</v>
      </c>
      <c r="B67" s="38">
        <f>IF(B66-B37=0,0,"Error")</f>
        <v>0</v>
      </c>
      <c r="C67" s="38">
        <f>IF(C66-C37=0,0,"Error")</f>
        <v>0</v>
      </c>
      <c r="D67" s="38">
        <f>IF(D66-D37=0,0,"Error")</f>
        <v>0</v>
      </c>
      <c r="E67" s="38">
        <f>IF(E66-E37=0,0,"Error")</f>
        <v>0</v>
      </c>
    </row>
    <row r="68" spans="1:5" ht="15.75" thickBot="1" x14ac:dyDescent="0.3">
      <c r="A68" s="39" t="s">
        <v>59</v>
      </c>
      <c r="B68" s="299" t="s">
        <v>60</v>
      </c>
      <c r="C68" s="300"/>
      <c r="D68" s="300"/>
      <c r="E68" s="301"/>
    </row>
    <row r="69" spans="1:5" ht="26.25" customHeight="1" thickBot="1" x14ac:dyDescent="0.3">
      <c r="A69" s="15" t="s">
        <v>36</v>
      </c>
      <c r="B69" s="292" t="s">
        <v>61</v>
      </c>
      <c r="C69" s="293"/>
      <c r="D69" s="293"/>
      <c r="E69" s="294"/>
    </row>
    <row r="70" spans="1:5" ht="15.75" thickBot="1" x14ac:dyDescent="0.3">
      <c r="A70" s="15" t="s">
        <v>38</v>
      </c>
      <c r="B70" s="299" t="s">
        <v>62</v>
      </c>
      <c r="C70" s="300"/>
      <c r="D70" s="300"/>
      <c r="E70" s="301"/>
    </row>
    <row r="71" spans="1:5" ht="12.75" customHeight="1" x14ac:dyDescent="0.25">
      <c r="A71" s="281"/>
      <c r="B71" s="20">
        <v>2019</v>
      </c>
      <c r="C71" s="20">
        <v>2020</v>
      </c>
      <c r="D71" s="20">
        <v>2021</v>
      </c>
      <c r="E71" s="20">
        <v>2022</v>
      </c>
    </row>
    <row r="72" spans="1:5" ht="9" customHeight="1" thickBot="1" x14ac:dyDescent="0.3">
      <c r="A72" s="282"/>
      <c r="B72" s="21" t="s">
        <v>13</v>
      </c>
      <c r="C72" s="21" t="s">
        <v>14</v>
      </c>
      <c r="D72" s="21" t="s">
        <v>14</v>
      </c>
      <c r="E72" s="21" t="s">
        <v>14</v>
      </c>
    </row>
    <row r="73" spans="1:5" ht="15.75" thickBot="1" x14ac:dyDescent="0.3">
      <c r="A73" s="15" t="s">
        <v>40</v>
      </c>
      <c r="B73" s="40">
        <v>10</v>
      </c>
      <c r="C73" s="40">
        <v>10</v>
      </c>
      <c r="D73" s="40">
        <v>10</v>
      </c>
      <c r="E73" s="40">
        <v>10</v>
      </c>
    </row>
    <row r="74" spans="1:5" ht="15.75" thickBot="1" x14ac:dyDescent="0.3">
      <c r="A74" s="15" t="s">
        <v>41</v>
      </c>
      <c r="B74" s="22">
        <v>2050</v>
      </c>
      <c r="C74" s="22">
        <v>2050</v>
      </c>
      <c r="D74" s="22">
        <v>2150</v>
      </c>
      <c r="E74" s="22">
        <v>2250</v>
      </c>
    </row>
    <row r="75" spans="1:5" ht="15.75" thickBot="1" x14ac:dyDescent="0.3">
      <c r="A75" s="15" t="s">
        <v>42</v>
      </c>
      <c r="B75" s="22">
        <f>B74/B73</f>
        <v>205</v>
      </c>
      <c r="C75" s="22">
        <f>C74/C73</f>
        <v>205</v>
      </c>
      <c r="D75" s="22">
        <f>D74/D73</f>
        <v>215</v>
      </c>
      <c r="E75" s="22">
        <f>E74/E73</f>
        <v>225</v>
      </c>
    </row>
    <row r="76" spans="1:5" ht="15.75" thickBot="1" x14ac:dyDescent="0.3">
      <c r="A76" s="15" t="s">
        <v>43</v>
      </c>
      <c r="B76" s="24"/>
      <c r="C76" s="25">
        <f>C73/B73-1</f>
        <v>0</v>
      </c>
      <c r="D76" s="25">
        <f>D73/C73-1</f>
        <v>0</v>
      </c>
      <c r="E76" s="25">
        <f>E73/D73-1</f>
        <v>0</v>
      </c>
    </row>
    <row r="77" spans="1:5" ht="15.75" thickBot="1" x14ac:dyDescent="0.3">
      <c r="A77" s="15" t="s">
        <v>45</v>
      </c>
      <c r="B77" s="24"/>
      <c r="C77" s="25">
        <f>C74/B74-1</f>
        <v>0</v>
      </c>
      <c r="D77" s="25">
        <f t="shared" ref="D77:E78" si="3">D74/C74-1</f>
        <v>4.8780487804878092E-2</v>
      </c>
      <c r="E77" s="25">
        <f t="shared" si="3"/>
        <v>4.6511627906976827E-2</v>
      </c>
    </row>
    <row r="78" spans="1:5" ht="15.75" thickBot="1" x14ac:dyDescent="0.3">
      <c r="A78" s="15" t="s">
        <v>46</v>
      </c>
      <c r="B78" s="24"/>
      <c r="C78" s="25">
        <f>C75/B75-1</f>
        <v>0</v>
      </c>
      <c r="D78" s="25">
        <f t="shared" si="3"/>
        <v>4.8780487804878092E-2</v>
      </c>
      <c r="E78" s="25">
        <f t="shared" si="3"/>
        <v>4.6511627906976827E-2</v>
      </c>
    </row>
    <row r="79" spans="1:5" ht="24.75" customHeight="1" thickBot="1" x14ac:dyDescent="0.3">
      <c r="A79" s="289" t="s">
        <v>63</v>
      </c>
      <c r="B79" s="290"/>
      <c r="C79" s="290"/>
      <c r="D79" s="290"/>
      <c r="E79" s="291"/>
    </row>
    <row r="80" spans="1:5" ht="12.75" customHeight="1" x14ac:dyDescent="0.25">
      <c r="A80" s="281"/>
      <c r="B80" s="20">
        <v>2019</v>
      </c>
      <c r="C80" s="20">
        <v>2020</v>
      </c>
      <c r="D80" s="20">
        <v>2021</v>
      </c>
      <c r="E80" s="20">
        <v>2022</v>
      </c>
    </row>
    <row r="81" spans="1:5" ht="9" customHeight="1" thickBot="1" x14ac:dyDescent="0.3">
      <c r="A81" s="282"/>
      <c r="B81" s="21" t="s">
        <v>13</v>
      </c>
      <c r="C81" s="21" t="s">
        <v>14</v>
      </c>
      <c r="D81" s="21" t="s">
        <v>14</v>
      </c>
      <c r="E81" s="21" t="s">
        <v>14</v>
      </c>
    </row>
    <row r="82" spans="1:5" ht="24.75" customHeight="1" thickBot="1" x14ac:dyDescent="0.3">
      <c r="A82" s="26" t="s">
        <v>48</v>
      </c>
      <c r="B82" s="27">
        <v>0</v>
      </c>
      <c r="C82" s="27">
        <v>0</v>
      </c>
      <c r="D82" s="27">
        <v>0</v>
      </c>
      <c r="E82" s="27">
        <v>0</v>
      </c>
    </row>
    <row r="83" spans="1:5" ht="38.25" customHeight="1" thickBot="1" x14ac:dyDescent="0.3">
      <c r="A83" s="28" t="s">
        <v>49</v>
      </c>
      <c r="B83" s="36"/>
      <c r="C83" s="30"/>
      <c r="D83" s="30"/>
      <c r="E83" s="30"/>
    </row>
    <row r="84" spans="1:5" ht="24.75" customHeight="1" thickBot="1" x14ac:dyDescent="0.3">
      <c r="A84" s="28" t="s">
        <v>50</v>
      </c>
      <c r="B84" s="36"/>
      <c r="C84" s="30"/>
      <c r="D84" s="30"/>
      <c r="E84" s="30"/>
    </row>
    <row r="85" spans="1:5" ht="24.75" customHeight="1" thickBot="1" x14ac:dyDescent="0.3">
      <c r="A85" s="26" t="s">
        <v>51</v>
      </c>
      <c r="B85" s="27">
        <v>0</v>
      </c>
      <c r="C85" s="27">
        <v>0</v>
      </c>
      <c r="D85" s="27">
        <v>0</v>
      </c>
      <c r="E85" s="27">
        <v>0</v>
      </c>
    </row>
    <row r="86" spans="1:5" ht="15.75" thickBot="1" x14ac:dyDescent="0.3">
      <c r="A86" s="28" t="s">
        <v>49</v>
      </c>
      <c r="B86" s="36"/>
      <c r="C86" s="27"/>
      <c r="D86" s="27"/>
      <c r="E86" s="27"/>
    </row>
    <row r="87" spans="1:5" ht="15.75" thickBot="1" x14ac:dyDescent="0.3">
      <c r="A87" s="28" t="s">
        <v>50</v>
      </c>
      <c r="B87" s="36"/>
      <c r="C87" s="27"/>
      <c r="D87" s="27"/>
      <c r="E87" s="27"/>
    </row>
    <row r="88" spans="1:5" ht="24.75" customHeight="1" thickBot="1" x14ac:dyDescent="0.3">
      <c r="A88" s="26" t="s">
        <v>52</v>
      </c>
      <c r="B88" s="36">
        <v>2050</v>
      </c>
      <c r="C88" s="27">
        <v>2050</v>
      </c>
      <c r="D88" s="27">
        <v>2150</v>
      </c>
      <c r="E88" s="27">
        <v>2250</v>
      </c>
    </row>
    <row r="89" spans="1:5" ht="15.75" thickBot="1" x14ac:dyDescent="0.3">
      <c r="A89" s="28" t="s">
        <v>49</v>
      </c>
      <c r="B89" s="36"/>
      <c r="C89" s="27"/>
      <c r="D89" s="27"/>
      <c r="E89" s="27"/>
    </row>
    <row r="90" spans="1:5" ht="15.75" thickBot="1" x14ac:dyDescent="0.3">
      <c r="A90" s="28" t="s">
        <v>50</v>
      </c>
      <c r="B90" s="36"/>
      <c r="C90" s="27"/>
      <c r="D90" s="27"/>
      <c r="E90" s="27"/>
    </row>
    <row r="91" spans="1:5" ht="15.75" thickBot="1" x14ac:dyDescent="0.3">
      <c r="A91" s="26" t="s">
        <v>53</v>
      </c>
      <c r="B91" s="36">
        <v>0</v>
      </c>
      <c r="C91" s="27">
        <v>0</v>
      </c>
      <c r="D91" s="27">
        <v>0</v>
      </c>
      <c r="E91" s="27">
        <v>0</v>
      </c>
    </row>
    <row r="92" spans="1:5" ht="15.75" thickBot="1" x14ac:dyDescent="0.3">
      <c r="A92" s="28" t="s">
        <v>49</v>
      </c>
      <c r="B92" s="36"/>
      <c r="C92" s="27"/>
      <c r="D92" s="27"/>
      <c r="E92" s="27"/>
    </row>
    <row r="93" spans="1:5" ht="15.75" thickBot="1" x14ac:dyDescent="0.3">
      <c r="A93" s="28" t="s">
        <v>50</v>
      </c>
      <c r="B93" s="36"/>
      <c r="C93" s="27"/>
      <c r="D93" s="27"/>
      <c r="E93" s="27"/>
    </row>
    <row r="94" spans="1:5" ht="15.75" thickBot="1" x14ac:dyDescent="0.3">
      <c r="A94" s="26" t="s">
        <v>54</v>
      </c>
      <c r="B94" s="36">
        <v>0</v>
      </c>
      <c r="C94" s="27">
        <v>0</v>
      </c>
      <c r="D94" s="27">
        <v>0</v>
      </c>
      <c r="E94" s="27">
        <v>0</v>
      </c>
    </row>
    <row r="95" spans="1:5" ht="15.75" thickBot="1" x14ac:dyDescent="0.3">
      <c r="A95" s="28" t="s">
        <v>49</v>
      </c>
      <c r="B95" s="36"/>
      <c r="C95" s="27"/>
      <c r="D95" s="27"/>
      <c r="E95" s="27"/>
    </row>
    <row r="96" spans="1:5" ht="15.75" thickBot="1" x14ac:dyDescent="0.3">
      <c r="A96" s="28" t="s">
        <v>50</v>
      </c>
      <c r="B96" s="36"/>
      <c r="C96" s="27"/>
      <c r="D96" s="27"/>
      <c r="E96" s="27"/>
    </row>
    <row r="97" spans="1:5" ht="15.75" thickBot="1" x14ac:dyDescent="0.3">
      <c r="A97" s="26" t="s">
        <v>55</v>
      </c>
      <c r="B97" s="36">
        <v>0</v>
      </c>
      <c r="C97" s="27">
        <v>0</v>
      </c>
      <c r="D97" s="27">
        <v>0</v>
      </c>
      <c r="E97" s="27">
        <v>0</v>
      </c>
    </row>
    <row r="98" spans="1:5" ht="15.75" thickBot="1" x14ac:dyDescent="0.3">
      <c r="A98" s="28" t="s">
        <v>49</v>
      </c>
      <c r="B98" s="36"/>
      <c r="C98" s="27"/>
      <c r="D98" s="27"/>
      <c r="E98" s="27"/>
    </row>
    <row r="99" spans="1:5" ht="15.75" thickBot="1" x14ac:dyDescent="0.3">
      <c r="A99" s="28" t="s">
        <v>50</v>
      </c>
      <c r="B99" s="36"/>
      <c r="C99" s="27"/>
      <c r="D99" s="27"/>
      <c r="E99" s="27"/>
    </row>
    <row r="100" spans="1:5" ht="24.75" thickBot="1" x14ac:dyDescent="0.3">
      <c r="A100" s="26" t="s">
        <v>56</v>
      </c>
      <c r="B100" s="36">
        <v>0</v>
      </c>
      <c r="C100" s="27">
        <v>0</v>
      </c>
      <c r="D100" s="27">
        <v>0</v>
      </c>
      <c r="E100" s="27">
        <v>0</v>
      </c>
    </row>
    <row r="101" spans="1:5" ht="15.75" thickBot="1" x14ac:dyDescent="0.3">
      <c r="A101" s="28" t="s">
        <v>49</v>
      </c>
      <c r="B101" s="36"/>
      <c r="C101" s="27"/>
      <c r="D101" s="27"/>
      <c r="E101" s="27"/>
    </row>
    <row r="102" spans="1:5" ht="15.75" thickBot="1" x14ac:dyDescent="0.3">
      <c r="A102" s="28" t="s">
        <v>50</v>
      </c>
      <c r="B102" s="36"/>
      <c r="C102" s="27"/>
      <c r="D102" s="27"/>
      <c r="E102" s="27"/>
    </row>
    <row r="103" spans="1:5" ht="15.75" thickBot="1" x14ac:dyDescent="0.3">
      <c r="A103" s="41" t="s">
        <v>64</v>
      </c>
      <c r="B103" s="36">
        <f>B100+B97+B94+B91+B88+B85+B82</f>
        <v>2050</v>
      </c>
      <c r="C103" s="36">
        <f t="shared" ref="C103:E103" si="4">C100+C97+C94+C91+C88+C85+C82</f>
        <v>2050</v>
      </c>
      <c r="D103" s="36">
        <f t="shared" si="4"/>
        <v>2150</v>
      </c>
      <c r="E103" s="36">
        <f t="shared" si="4"/>
        <v>2250</v>
      </c>
    </row>
    <row r="104" spans="1:5" ht="17.25" customHeight="1" thickBot="1" x14ac:dyDescent="0.3">
      <c r="A104" s="37" t="s">
        <v>58</v>
      </c>
      <c r="B104" s="38">
        <f>IF(B103-B74=0,0,"Error")</f>
        <v>0</v>
      </c>
      <c r="C104" s="38">
        <f>IF(C103-C74=0,0,"Error")</f>
        <v>0</v>
      </c>
      <c r="D104" s="38">
        <f>IF(D103-D74=0,0,"Error")</f>
        <v>0</v>
      </c>
      <c r="E104" s="38">
        <f>IF(E103-E74=0,0,"Error")</f>
        <v>0</v>
      </c>
    </row>
    <row r="105" spans="1:5" ht="15.75" thickBot="1" x14ac:dyDescent="0.3">
      <c r="A105" s="42" t="s">
        <v>65</v>
      </c>
      <c r="B105" s="302" t="s">
        <v>66</v>
      </c>
      <c r="C105" s="303"/>
      <c r="D105" s="303"/>
      <c r="E105" s="304"/>
    </row>
    <row r="106" spans="1:5" ht="26.25" customHeight="1" thickBot="1" x14ac:dyDescent="0.3">
      <c r="A106" s="15" t="s">
        <v>36</v>
      </c>
      <c r="B106" s="292" t="s">
        <v>67</v>
      </c>
      <c r="C106" s="293"/>
      <c r="D106" s="293"/>
      <c r="E106" s="294"/>
    </row>
    <row r="107" spans="1:5" ht="15.75" thickBot="1" x14ac:dyDescent="0.3">
      <c r="A107" s="15" t="s">
        <v>38</v>
      </c>
      <c r="B107" s="299" t="s">
        <v>68</v>
      </c>
      <c r="C107" s="300"/>
      <c r="D107" s="300"/>
      <c r="E107" s="301"/>
    </row>
    <row r="108" spans="1:5" ht="12.75" customHeight="1" x14ac:dyDescent="0.25">
      <c r="A108" s="281"/>
      <c r="B108" s="20">
        <v>2019</v>
      </c>
      <c r="C108" s="20">
        <v>2020</v>
      </c>
      <c r="D108" s="20">
        <v>2021</v>
      </c>
      <c r="E108" s="20">
        <v>2022</v>
      </c>
    </row>
    <row r="109" spans="1:5" ht="9" customHeight="1" thickBot="1" x14ac:dyDescent="0.3">
      <c r="A109" s="282"/>
      <c r="B109" s="21" t="s">
        <v>13</v>
      </c>
      <c r="C109" s="21" t="s">
        <v>14</v>
      </c>
      <c r="D109" s="21" t="s">
        <v>14</v>
      </c>
      <c r="E109" s="21" t="s">
        <v>14</v>
      </c>
    </row>
    <row r="110" spans="1:5" ht="15.75" thickBot="1" x14ac:dyDescent="0.3">
      <c r="A110" s="15" t="s">
        <v>40</v>
      </c>
      <c r="B110" s="43">
        <v>70</v>
      </c>
      <c r="C110" s="43">
        <v>77</v>
      </c>
      <c r="D110" s="43">
        <v>77</v>
      </c>
      <c r="E110" s="43">
        <v>78</v>
      </c>
    </row>
    <row r="111" spans="1:5" ht="15.75" thickBot="1" x14ac:dyDescent="0.3">
      <c r="A111" s="15" t="s">
        <v>41</v>
      </c>
      <c r="B111" s="22">
        <v>30500</v>
      </c>
      <c r="C111" s="22">
        <v>47100</v>
      </c>
      <c r="D111" s="22">
        <v>47100</v>
      </c>
      <c r="E111" s="22">
        <v>47300</v>
      </c>
    </row>
    <row r="112" spans="1:5" ht="15.75" thickBot="1" x14ac:dyDescent="0.3">
      <c r="A112" s="15" t="s">
        <v>42</v>
      </c>
      <c r="B112" s="22">
        <f>B111/B110</f>
        <v>435.71428571428572</v>
      </c>
      <c r="C112" s="22">
        <f>C111/C110</f>
        <v>611.68831168831173</v>
      </c>
      <c r="D112" s="22">
        <f>D111/D110</f>
        <v>611.68831168831173</v>
      </c>
      <c r="E112" s="22">
        <f>E111/E110</f>
        <v>606.41025641025647</v>
      </c>
    </row>
    <row r="113" spans="1:5" ht="15.75" thickBot="1" x14ac:dyDescent="0.3">
      <c r="A113" s="15" t="s">
        <v>43</v>
      </c>
      <c r="B113" s="24"/>
      <c r="C113" s="25">
        <f>C110/B110-1</f>
        <v>0.10000000000000009</v>
      </c>
      <c r="D113" s="25">
        <f>D110/C110-1</f>
        <v>0</v>
      </c>
      <c r="E113" s="25">
        <f>E110/D110-1</f>
        <v>1.298701298701288E-2</v>
      </c>
    </row>
    <row r="114" spans="1:5" ht="15.75" thickBot="1" x14ac:dyDescent="0.3">
      <c r="A114" s="15" t="s">
        <v>45</v>
      </c>
      <c r="B114" s="24"/>
      <c r="C114" s="25">
        <f>C111/B111-1</f>
        <v>0.54426229508196711</v>
      </c>
      <c r="D114" s="25">
        <f t="shared" ref="D114:E115" si="5">D111/C111-1</f>
        <v>0</v>
      </c>
      <c r="E114" s="25">
        <f t="shared" si="5"/>
        <v>4.2462845010615702E-3</v>
      </c>
    </row>
    <row r="115" spans="1:5" ht="15.75" thickBot="1" x14ac:dyDescent="0.3">
      <c r="A115" s="15" t="s">
        <v>46</v>
      </c>
      <c r="B115" s="24"/>
      <c r="C115" s="25">
        <f>C112/B112-1</f>
        <v>0.40387481371087941</v>
      </c>
      <c r="D115" s="25">
        <f t="shared" si="5"/>
        <v>0</v>
      </c>
      <c r="E115" s="25">
        <f t="shared" si="5"/>
        <v>-8.6286678643365811E-3</v>
      </c>
    </row>
    <row r="116" spans="1:5" ht="24.75" customHeight="1" thickBot="1" x14ac:dyDescent="0.3">
      <c r="A116" s="289" t="s">
        <v>69</v>
      </c>
      <c r="B116" s="290"/>
      <c r="C116" s="290"/>
      <c r="D116" s="290"/>
      <c r="E116" s="291"/>
    </row>
    <row r="117" spans="1:5" ht="12.75" customHeight="1" x14ac:dyDescent="0.25">
      <c r="A117" s="281"/>
      <c r="B117" s="20">
        <v>2019</v>
      </c>
      <c r="C117" s="20">
        <v>2020</v>
      </c>
      <c r="D117" s="20">
        <v>2021</v>
      </c>
      <c r="E117" s="20">
        <v>2022</v>
      </c>
    </row>
    <row r="118" spans="1:5" ht="9" customHeight="1" thickBot="1" x14ac:dyDescent="0.3">
      <c r="A118" s="282"/>
      <c r="B118" s="21" t="s">
        <v>13</v>
      </c>
      <c r="C118" s="21" t="s">
        <v>14</v>
      </c>
      <c r="D118" s="21" t="s">
        <v>14</v>
      </c>
      <c r="E118" s="21" t="s">
        <v>14</v>
      </c>
    </row>
    <row r="119" spans="1:5" ht="24.75" customHeight="1" thickBot="1" x14ac:dyDescent="0.3">
      <c r="A119" s="26" t="s">
        <v>48</v>
      </c>
      <c r="B119" s="27">
        <v>0</v>
      </c>
      <c r="C119" s="27">
        <v>0</v>
      </c>
      <c r="D119" s="27">
        <v>0</v>
      </c>
      <c r="E119" s="27">
        <v>0</v>
      </c>
    </row>
    <row r="120" spans="1:5" ht="15.75" thickBot="1" x14ac:dyDescent="0.3">
      <c r="A120" s="28" t="s">
        <v>49</v>
      </c>
      <c r="B120" s="36"/>
      <c r="C120" s="30"/>
      <c r="D120" s="30"/>
      <c r="E120" s="30"/>
    </row>
    <row r="121" spans="1:5" ht="15.75" thickBot="1" x14ac:dyDescent="0.3">
      <c r="A121" s="28" t="s">
        <v>50</v>
      </c>
      <c r="B121" s="36"/>
      <c r="C121" s="30"/>
      <c r="D121" s="30"/>
      <c r="E121" s="30"/>
    </row>
    <row r="122" spans="1:5" ht="24.75" customHeight="1" thickBot="1" x14ac:dyDescent="0.3">
      <c r="A122" s="26" t="s">
        <v>51</v>
      </c>
      <c r="B122" s="27">
        <v>0</v>
      </c>
      <c r="C122" s="27">
        <v>0</v>
      </c>
      <c r="D122" s="27">
        <v>0</v>
      </c>
      <c r="E122" s="27"/>
    </row>
    <row r="123" spans="1:5" ht="15.75" thickBot="1" x14ac:dyDescent="0.3">
      <c r="A123" s="28" t="s">
        <v>49</v>
      </c>
      <c r="B123" s="36"/>
      <c r="C123" s="27"/>
      <c r="D123" s="27"/>
      <c r="E123" s="27"/>
    </row>
    <row r="124" spans="1:5" ht="15.75" thickBot="1" x14ac:dyDescent="0.3">
      <c r="A124" s="28" t="s">
        <v>50</v>
      </c>
      <c r="B124" s="36"/>
      <c r="C124" s="27"/>
      <c r="D124" s="27"/>
      <c r="E124" s="27"/>
    </row>
    <row r="125" spans="1:5" ht="24.75" customHeight="1" thickBot="1" x14ac:dyDescent="0.3">
      <c r="A125" s="26" t="s">
        <v>52</v>
      </c>
      <c r="B125" s="44">
        <v>30500</v>
      </c>
      <c r="C125" s="45">
        <v>47100</v>
      </c>
      <c r="D125" s="45">
        <v>47100</v>
      </c>
      <c r="E125" s="45">
        <v>47300</v>
      </c>
    </row>
    <row r="126" spans="1:5" ht="15.75" thickBot="1" x14ac:dyDescent="0.3">
      <c r="A126" s="28" t="s">
        <v>49</v>
      </c>
      <c r="B126" s="36"/>
      <c r="C126" s="27"/>
      <c r="D126" s="27"/>
      <c r="E126" s="27"/>
    </row>
    <row r="127" spans="1:5" ht="15.75" thickBot="1" x14ac:dyDescent="0.3">
      <c r="A127" s="28" t="s">
        <v>50</v>
      </c>
      <c r="B127" s="36"/>
      <c r="C127" s="27"/>
      <c r="D127" s="27"/>
      <c r="E127" s="27"/>
    </row>
    <row r="128" spans="1:5" ht="15.75" thickBot="1" x14ac:dyDescent="0.3">
      <c r="A128" s="26" t="s">
        <v>53</v>
      </c>
      <c r="B128" s="36">
        <v>0</v>
      </c>
      <c r="C128" s="27">
        <v>0</v>
      </c>
      <c r="D128" s="27">
        <v>0</v>
      </c>
      <c r="E128" s="27">
        <v>0</v>
      </c>
    </row>
    <row r="129" spans="1:5" ht="15.75" thickBot="1" x14ac:dyDescent="0.3">
      <c r="A129" s="28" t="s">
        <v>49</v>
      </c>
      <c r="B129" s="36"/>
      <c r="C129" s="27"/>
      <c r="D129" s="27"/>
      <c r="E129" s="27"/>
    </row>
    <row r="130" spans="1:5" ht="15.75" thickBot="1" x14ac:dyDescent="0.3">
      <c r="A130" s="28" t="s">
        <v>50</v>
      </c>
      <c r="B130" s="36"/>
      <c r="C130" s="27"/>
      <c r="D130" s="27"/>
      <c r="E130" s="27"/>
    </row>
    <row r="131" spans="1:5" ht="15.75" thickBot="1" x14ac:dyDescent="0.3">
      <c r="A131" s="26" t="s">
        <v>54</v>
      </c>
      <c r="B131" s="36">
        <v>0</v>
      </c>
      <c r="C131" s="27">
        <v>0</v>
      </c>
      <c r="D131" s="27">
        <v>0</v>
      </c>
      <c r="E131" s="27">
        <v>0</v>
      </c>
    </row>
    <row r="132" spans="1:5" ht="15.75" thickBot="1" x14ac:dyDescent="0.3">
      <c r="A132" s="28" t="s">
        <v>49</v>
      </c>
      <c r="B132" s="36"/>
      <c r="C132" s="27"/>
      <c r="D132" s="27"/>
      <c r="E132" s="27"/>
    </row>
    <row r="133" spans="1:5" ht="15" customHeight="1" thickBot="1" x14ac:dyDescent="0.3">
      <c r="A133" s="28" t="s">
        <v>50</v>
      </c>
      <c r="B133" s="36"/>
      <c r="C133" s="27"/>
      <c r="D133" s="27"/>
      <c r="E133" s="27"/>
    </row>
    <row r="134" spans="1:5" ht="15.75" thickBot="1" x14ac:dyDescent="0.3">
      <c r="A134" s="26" t="s">
        <v>55</v>
      </c>
      <c r="B134" s="36">
        <v>0</v>
      </c>
      <c r="C134" s="27">
        <v>0</v>
      </c>
      <c r="D134" s="27">
        <v>0</v>
      </c>
      <c r="E134" s="27">
        <v>0</v>
      </c>
    </row>
    <row r="135" spans="1:5" ht="15.75" thickBot="1" x14ac:dyDescent="0.3">
      <c r="A135" s="28" t="s">
        <v>49</v>
      </c>
      <c r="B135" s="36"/>
      <c r="C135" s="27"/>
      <c r="D135" s="27"/>
      <c r="E135" s="27"/>
    </row>
    <row r="136" spans="1:5" ht="15.75" thickBot="1" x14ac:dyDescent="0.3">
      <c r="A136" s="28" t="s">
        <v>50</v>
      </c>
      <c r="B136" s="36"/>
      <c r="C136" s="27"/>
      <c r="D136" s="27"/>
      <c r="E136" s="27"/>
    </row>
    <row r="137" spans="1:5" ht="24.75" thickBot="1" x14ac:dyDescent="0.3">
      <c r="A137" s="26" t="s">
        <v>56</v>
      </c>
      <c r="B137" s="36">
        <v>0</v>
      </c>
      <c r="C137" s="27">
        <v>0</v>
      </c>
      <c r="D137" s="27">
        <v>0</v>
      </c>
      <c r="E137" s="27">
        <v>0</v>
      </c>
    </row>
    <row r="138" spans="1:5" ht="15.75" thickBot="1" x14ac:dyDescent="0.3">
      <c r="A138" s="28" t="s">
        <v>49</v>
      </c>
      <c r="B138" s="36"/>
      <c r="C138" s="27"/>
      <c r="D138" s="27"/>
      <c r="E138" s="27"/>
    </row>
    <row r="139" spans="1:5" ht="15.75" thickBot="1" x14ac:dyDescent="0.3">
      <c r="A139" s="28" t="s">
        <v>50</v>
      </c>
      <c r="B139" s="36"/>
      <c r="C139" s="27"/>
      <c r="D139" s="27"/>
      <c r="E139" s="27"/>
    </row>
    <row r="140" spans="1:5" ht="15.75" thickBot="1" x14ac:dyDescent="0.3">
      <c r="A140" s="41" t="s">
        <v>70</v>
      </c>
      <c r="B140" s="36">
        <f>B137+B134+B131+B128+B125+B122+B119</f>
        <v>30500</v>
      </c>
      <c r="C140" s="36">
        <f t="shared" ref="C140:E140" si="6">C137+C134+C131+C128+C125+C122+C119</f>
        <v>47100</v>
      </c>
      <c r="D140" s="36">
        <f t="shared" si="6"/>
        <v>47100</v>
      </c>
      <c r="E140" s="36">
        <f t="shared" si="6"/>
        <v>47300</v>
      </c>
    </row>
    <row r="141" spans="1:5" ht="17.25" customHeight="1" thickBot="1" x14ac:dyDescent="0.3">
      <c r="A141" s="37" t="s">
        <v>58</v>
      </c>
      <c r="B141" s="38">
        <f>IF(B140-B111=0,0,"Error")</f>
        <v>0</v>
      </c>
      <c r="C141" s="38">
        <f>IF(C140-C111=0,0,"Error")</f>
        <v>0</v>
      </c>
      <c r="D141" s="38">
        <f>IF(D140-D111=0,0,"Error")</f>
        <v>0</v>
      </c>
      <c r="E141" s="38">
        <f>IF(E140-E111=0,0,"Error")</f>
        <v>0</v>
      </c>
    </row>
    <row r="142" spans="1:5" ht="22.9" customHeight="1" thickBot="1" x14ac:dyDescent="0.3">
      <c r="A142" s="42" t="s">
        <v>71</v>
      </c>
      <c r="B142" s="302" t="s">
        <v>72</v>
      </c>
      <c r="C142" s="303"/>
      <c r="D142" s="303"/>
      <c r="E142" s="304"/>
    </row>
    <row r="143" spans="1:5" ht="26.25" customHeight="1" thickBot="1" x14ac:dyDescent="0.3">
      <c r="A143" s="15" t="s">
        <v>36</v>
      </c>
      <c r="B143" s="286" t="s">
        <v>73</v>
      </c>
      <c r="C143" s="287"/>
      <c r="D143" s="287"/>
      <c r="E143" s="305"/>
    </row>
    <row r="144" spans="1:5" ht="15.75" thickBot="1" x14ac:dyDescent="0.3">
      <c r="A144" s="15" t="s">
        <v>38</v>
      </c>
      <c r="B144" s="299" t="s">
        <v>74</v>
      </c>
      <c r="C144" s="300"/>
      <c r="D144" s="300"/>
      <c r="E144" s="301"/>
    </row>
    <row r="145" spans="1:5" ht="12.75" customHeight="1" x14ac:dyDescent="0.25">
      <c r="A145" s="281"/>
      <c r="B145" s="20">
        <v>2019</v>
      </c>
      <c r="C145" s="20">
        <v>2020</v>
      </c>
      <c r="D145" s="20">
        <v>2021</v>
      </c>
      <c r="E145" s="20">
        <v>2022</v>
      </c>
    </row>
    <row r="146" spans="1:5" ht="9" customHeight="1" thickBot="1" x14ac:dyDescent="0.3">
      <c r="A146" s="282"/>
      <c r="B146" s="21" t="s">
        <v>13</v>
      </c>
      <c r="C146" s="21" t="s">
        <v>14</v>
      </c>
      <c r="D146" s="21" t="s">
        <v>14</v>
      </c>
      <c r="E146" s="21" t="s">
        <v>14</v>
      </c>
    </row>
    <row r="147" spans="1:5" ht="15.75" thickBot="1" x14ac:dyDescent="0.3">
      <c r="A147" s="15" t="s">
        <v>40</v>
      </c>
      <c r="B147" s="43">
        <v>16</v>
      </c>
      <c r="C147" s="43">
        <v>16</v>
      </c>
      <c r="D147" s="43">
        <v>18</v>
      </c>
      <c r="E147" s="43">
        <v>18</v>
      </c>
    </row>
    <row r="148" spans="1:5" ht="15.75" thickBot="1" x14ac:dyDescent="0.3">
      <c r="A148" s="15" t="s">
        <v>41</v>
      </c>
      <c r="B148" s="22">
        <v>3000</v>
      </c>
      <c r="C148" s="22">
        <v>5000</v>
      </c>
      <c r="D148" s="22">
        <v>5100</v>
      </c>
      <c r="E148" s="22">
        <v>5200</v>
      </c>
    </row>
    <row r="149" spans="1:5" ht="15.75" thickBot="1" x14ac:dyDescent="0.3">
      <c r="A149" s="15" t="s">
        <v>42</v>
      </c>
      <c r="B149" s="22">
        <f>B148/B147</f>
        <v>187.5</v>
      </c>
      <c r="C149" s="22">
        <f>C148/C147</f>
        <v>312.5</v>
      </c>
      <c r="D149" s="22">
        <f>D148/D147</f>
        <v>283.33333333333331</v>
      </c>
      <c r="E149" s="22">
        <f>E148/E147</f>
        <v>288.88888888888891</v>
      </c>
    </row>
    <row r="150" spans="1:5" ht="15.75" thickBot="1" x14ac:dyDescent="0.3">
      <c r="A150" s="15" t="s">
        <v>43</v>
      </c>
      <c r="B150" s="24"/>
      <c r="C150" s="25">
        <f>C147/B147-1</f>
        <v>0</v>
      </c>
      <c r="D150" s="25">
        <f>D147/C147-1</f>
        <v>0.125</v>
      </c>
      <c r="E150" s="25">
        <f>E147/D147-1</f>
        <v>0</v>
      </c>
    </row>
    <row r="151" spans="1:5" ht="15.75" thickBot="1" x14ac:dyDescent="0.3">
      <c r="A151" s="15" t="s">
        <v>45</v>
      </c>
      <c r="B151" s="24"/>
      <c r="C151" s="25">
        <f>C148/B148-1</f>
        <v>0.66666666666666674</v>
      </c>
      <c r="D151" s="25">
        <f t="shared" ref="D151:E152" si="7">D148/C148-1</f>
        <v>2.0000000000000018E-2</v>
      </c>
      <c r="E151" s="25">
        <f t="shared" si="7"/>
        <v>1.9607843137254832E-2</v>
      </c>
    </row>
    <row r="152" spans="1:5" ht="15.75" thickBot="1" x14ac:dyDescent="0.3">
      <c r="A152" s="15" t="s">
        <v>46</v>
      </c>
      <c r="B152" s="24"/>
      <c r="C152" s="25">
        <f>C149/B149-1</f>
        <v>0.66666666666666674</v>
      </c>
      <c r="D152" s="25">
        <f t="shared" si="7"/>
        <v>-9.3333333333333379E-2</v>
      </c>
      <c r="E152" s="25">
        <f t="shared" si="7"/>
        <v>1.9607843137255054E-2</v>
      </c>
    </row>
    <row r="153" spans="1:5" ht="24.75" customHeight="1" thickBot="1" x14ac:dyDescent="0.3">
      <c r="A153" s="289" t="s">
        <v>75</v>
      </c>
      <c r="B153" s="290"/>
      <c r="C153" s="290"/>
      <c r="D153" s="290"/>
      <c r="E153" s="291"/>
    </row>
    <row r="154" spans="1:5" ht="12.75" customHeight="1" x14ac:dyDescent="0.25">
      <c r="A154" s="281"/>
      <c r="B154" s="20">
        <v>2019</v>
      </c>
      <c r="C154" s="20">
        <v>2020</v>
      </c>
      <c r="D154" s="20">
        <v>2021</v>
      </c>
      <c r="E154" s="20">
        <v>2022</v>
      </c>
    </row>
    <row r="155" spans="1:5" ht="9" customHeight="1" thickBot="1" x14ac:dyDescent="0.3">
      <c r="A155" s="282"/>
      <c r="B155" s="21" t="s">
        <v>13</v>
      </c>
      <c r="C155" s="21" t="s">
        <v>14</v>
      </c>
      <c r="D155" s="21" t="s">
        <v>14</v>
      </c>
      <c r="E155" s="21" t="s">
        <v>14</v>
      </c>
    </row>
    <row r="156" spans="1:5" ht="24.75" customHeight="1" thickBot="1" x14ac:dyDescent="0.3">
      <c r="A156" s="26" t="s">
        <v>48</v>
      </c>
      <c r="B156" s="27">
        <v>0</v>
      </c>
      <c r="C156" s="27">
        <v>0</v>
      </c>
      <c r="D156" s="27">
        <v>0</v>
      </c>
      <c r="E156" s="27">
        <v>0</v>
      </c>
    </row>
    <row r="157" spans="1:5" ht="15.75" thickBot="1" x14ac:dyDescent="0.3">
      <c r="A157" s="28" t="s">
        <v>49</v>
      </c>
      <c r="B157" s="36"/>
      <c r="C157" s="30"/>
      <c r="D157" s="30"/>
      <c r="E157" s="30"/>
    </row>
    <row r="158" spans="1:5" ht="15.75" thickBot="1" x14ac:dyDescent="0.3">
      <c r="A158" s="28" t="s">
        <v>50</v>
      </c>
      <c r="B158" s="36"/>
      <c r="C158" s="30"/>
      <c r="D158" s="30"/>
      <c r="E158" s="30"/>
    </row>
    <row r="159" spans="1:5" ht="24.75" customHeight="1" thickBot="1" x14ac:dyDescent="0.3">
      <c r="A159" s="26" t="s">
        <v>51</v>
      </c>
      <c r="B159" s="27">
        <v>0</v>
      </c>
      <c r="C159" s="27">
        <v>0</v>
      </c>
      <c r="D159" s="27">
        <v>0</v>
      </c>
      <c r="E159" s="27">
        <v>0</v>
      </c>
    </row>
    <row r="160" spans="1:5" ht="15.75" thickBot="1" x14ac:dyDescent="0.3">
      <c r="A160" s="28" t="s">
        <v>49</v>
      </c>
      <c r="B160" s="36"/>
      <c r="C160" s="27"/>
      <c r="D160" s="27"/>
      <c r="E160" s="27"/>
    </row>
    <row r="161" spans="1:5" ht="15.75" thickBot="1" x14ac:dyDescent="0.3">
      <c r="A161" s="28" t="s">
        <v>50</v>
      </c>
      <c r="B161" s="36"/>
      <c r="C161" s="27"/>
      <c r="D161" s="27"/>
      <c r="E161" s="27"/>
    </row>
    <row r="162" spans="1:5" ht="24.75" customHeight="1" thickBot="1" x14ac:dyDescent="0.3">
      <c r="A162" s="26" t="s">
        <v>52</v>
      </c>
      <c r="B162" s="44">
        <v>3000</v>
      </c>
      <c r="C162" s="45">
        <v>5000</v>
      </c>
      <c r="D162" s="45">
        <v>5100</v>
      </c>
      <c r="E162" s="45">
        <v>5200</v>
      </c>
    </row>
    <row r="163" spans="1:5" ht="15.75" thickBot="1" x14ac:dyDescent="0.3">
      <c r="A163" s="28" t="s">
        <v>49</v>
      </c>
      <c r="B163" s="36"/>
      <c r="C163" s="27"/>
      <c r="D163" s="27"/>
      <c r="E163" s="27"/>
    </row>
    <row r="164" spans="1:5" ht="15.75" thickBot="1" x14ac:dyDescent="0.3">
      <c r="A164" s="28" t="s">
        <v>50</v>
      </c>
      <c r="B164" s="36"/>
      <c r="C164" s="27"/>
      <c r="D164" s="27"/>
      <c r="E164" s="27"/>
    </row>
    <row r="165" spans="1:5" ht="15.75" thickBot="1" x14ac:dyDescent="0.3">
      <c r="A165" s="26" t="s">
        <v>53</v>
      </c>
      <c r="B165" s="36">
        <v>0</v>
      </c>
      <c r="C165" s="27">
        <v>0</v>
      </c>
      <c r="D165" s="27">
        <v>0</v>
      </c>
      <c r="E165" s="27">
        <v>0</v>
      </c>
    </row>
    <row r="166" spans="1:5" ht="15.75" thickBot="1" x14ac:dyDescent="0.3">
      <c r="A166" s="28" t="s">
        <v>49</v>
      </c>
      <c r="B166" s="36"/>
      <c r="C166" s="27"/>
      <c r="D166" s="27"/>
      <c r="E166" s="27"/>
    </row>
    <row r="167" spans="1:5" ht="15.75" thickBot="1" x14ac:dyDescent="0.3">
      <c r="A167" s="28" t="s">
        <v>50</v>
      </c>
      <c r="B167" s="36"/>
      <c r="C167" s="27"/>
      <c r="D167" s="27"/>
      <c r="E167" s="27"/>
    </row>
    <row r="168" spans="1:5" ht="15.75" thickBot="1" x14ac:dyDescent="0.3">
      <c r="A168" s="26" t="s">
        <v>54</v>
      </c>
      <c r="B168" s="36">
        <v>0</v>
      </c>
      <c r="C168" s="27">
        <v>0</v>
      </c>
      <c r="D168" s="27">
        <v>0</v>
      </c>
      <c r="E168" s="27">
        <v>0</v>
      </c>
    </row>
    <row r="169" spans="1:5" ht="15.75" thickBot="1" x14ac:dyDescent="0.3">
      <c r="A169" s="28" t="s">
        <v>49</v>
      </c>
      <c r="B169" s="36"/>
      <c r="C169" s="27"/>
      <c r="D169" s="27"/>
      <c r="E169" s="27"/>
    </row>
    <row r="170" spans="1:5" ht="15" customHeight="1" thickBot="1" x14ac:dyDescent="0.3">
      <c r="A170" s="28" t="s">
        <v>50</v>
      </c>
      <c r="B170" s="36"/>
      <c r="C170" s="27"/>
      <c r="D170" s="27"/>
      <c r="E170" s="27"/>
    </row>
    <row r="171" spans="1:5" ht="15.75" thickBot="1" x14ac:dyDescent="0.3">
      <c r="A171" s="26" t="s">
        <v>55</v>
      </c>
      <c r="B171" s="36">
        <v>0</v>
      </c>
      <c r="C171" s="27">
        <v>0</v>
      </c>
      <c r="D171" s="27">
        <v>0</v>
      </c>
      <c r="E171" s="27">
        <v>0</v>
      </c>
    </row>
    <row r="172" spans="1:5" ht="15.75" thickBot="1" x14ac:dyDescent="0.3">
      <c r="A172" s="28" t="s">
        <v>49</v>
      </c>
      <c r="B172" s="36"/>
      <c r="C172" s="27"/>
      <c r="D172" s="27"/>
      <c r="E172" s="27"/>
    </row>
    <row r="173" spans="1:5" ht="15.75" thickBot="1" x14ac:dyDescent="0.3">
      <c r="A173" s="28" t="s">
        <v>50</v>
      </c>
      <c r="B173" s="36"/>
      <c r="C173" s="27"/>
      <c r="D173" s="27"/>
      <c r="E173" s="27"/>
    </row>
    <row r="174" spans="1:5" ht="24.75" thickBot="1" x14ac:dyDescent="0.3">
      <c r="A174" s="26" t="s">
        <v>56</v>
      </c>
      <c r="B174" s="36">
        <v>0</v>
      </c>
      <c r="C174" s="27">
        <v>0</v>
      </c>
      <c r="D174" s="27">
        <v>0</v>
      </c>
      <c r="E174" s="27">
        <v>0</v>
      </c>
    </row>
    <row r="175" spans="1:5" ht="15.75" thickBot="1" x14ac:dyDescent="0.3">
      <c r="A175" s="28" t="s">
        <v>49</v>
      </c>
      <c r="B175" s="36"/>
      <c r="C175" s="27"/>
      <c r="D175" s="27"/>
      <c r="E175" s="27"/>
    </row>
    <row r="176" spans="1:5" ht="15.75" thickBot="1" x14ac:dyDescent="0.3">
      <c r="A176" s="28" t="s">
        <v>50</v>
      </c>
      <c r="B176" s="36"/>
      <c r="C176" s="27"/>
      <c r="D176" s="27"/>
      <c r="E176" s="27"/>
    </row>
    <row r="177" spans="1:11" ht="15.75" thickBot="1" x14ac:dyDescent="0.3">
      <c r="A177" s="46" t="s">
        <v>76</v>
      </c>
      <c r="B177" s="36">
        <f>B174+B171+B168+B165+B162+B159+B156</f>
        <v>3000</v>
      </c>
      <c r="C177" s="36">
        <f t="shared" ref="C177:E177" si="8">C174+C171+C168+C165+C162+C159+C156</f>
        <v>5000</v>
      </c>
      <c r="D177" s="36">
        <f t="shared" si="8"/>
        <v>5100</v>
      </c>
      <c r="E177" s="36">
        <f t="shared" si="8"/>
        <v>5200</v>
      </c>
    </row>
    <row r="178" spans="1:11" ht="17.25" customHeight="1" thickBot="1" x14ac:dyDescent="0.3">
      <c r="A178" s="37" t="s">
        <v>58</v>
      </c>
      <c r="B178" s="38">
        <f>B148-B177</f>
        <v>0</v>
      </c>
      <c r="C178" s="38">
        <f t="shared" ref="C178:E178" si="9">C148-C177</f>
        <v>0</v>
      </c>
      <c r="D178" s="38">
        <f t="shared" si="9"/>
        <v>0</v>
      </c>
      <c r="E178" s="38">
        <f t="shared" si="9"/>
        <v>0</v>
      </c>
    </row>
    <row r="179" spans="1:11" ht="15.75" thickBot="1" x14ac:dyDescent="0.3">
      <c r="A179" s="261" t="s">
        <v>77</v>
      </c>
      <c r="B179" s="262"/>
      <c r="C179" s="262"/>
      <c r="D179" s="262"/>
      <c r="E179" s="263"/>
    </row>
    <row r="180" spans="1:11" ht="15.75" thickBot="1" x14ac:dyDescent="0.3">
      <c r="A180" s="261" t="s">
        <v>78</v>
      </c>
      <c r="B180" s="262"/>
      <c r="C180" s="262"/>
      <c r="D180" s="262"/>
      <c r="E180" s="263"/>
    </row>
    <row r="181" spans="1:11" ht="15.75" thickBot="1" x14ac:dyDescent="0.3">
      <c r="A181" s="47" t="s">
        <v>79</v>
      </c>
      <c r="B181" s="306" t="s">
        <v>80</v>
      </c>
      <c r="C181" s="307"/>
      <c r="D181" s="307"/>
      <c r="E181" s="308"/>
    </row>
    <row r="182" spans="1:11" ht="57" thickBot="1" x14ac:dyDescent="0.3">
      <c r="A182" s="19" t="s">
        <v>34</v>
      </c>
      <c r="B182" s="48" t="s">
        <v>80</v>
      </c>
      <c r="C182" s="49" t="s">
        <v>81</v>
      </c>
      <c r="D182" s="50" t="s">
        <v>82</v>
      </c>
      <c r="E182" s="51"/>
    </row>
    <row r="183" spans="1:11" ht="17.25" customHeight="1" thickBot="1" x14ac:dyDescent="0.3">
      <c r="A183" s="15" t="s">
        <v>36</v>
      </c>
      <c r="B183" s="286" t="s">
        <v>83</v>
      </c>
      <c r="C183" s="287"/>
      <c r="D183" s="287"/>
      <c r="E183" s="288"/>
    </row>
    <row r="184" spans="1:11" ht="15.75" thickBot="1" x14ac:dyDescent="0.3">
      <c r="A184" s="15" t="s">
        <v>38</v>
      </c>
      <c r="B184" s="299" t="s">
        <v>84</v>
      </c>
      <c r="C184" s="300"/>
      <c r="D184" s="300"/>
      <c r="E184" s="301"/>
    </row>
    <row r="185" spans="1:11" ht="12.75" customHeight="1" x14ac:dyDescent="0.25">
      <c r="A185" s="281"/>
      <c r="B185" s="20">
        <v>2019</v>
      </c>
      <c r="C185" s="20">
        <v>2020</v>
      </c>
      <c r="D185" s="20">
        <v>2021</v>
      </c>
      <c r="E185" s="20">
        <v>2022</v>
      </c>
    </row>
    <row r="186" spans="1:11" ht="9" customHeight="1" thickBot="1" x14ac:dyDescent="0.3">
      <c r="A186" s="282"/>
      <c r="B186" s="21" t="s">
        <v>13</v>
      </c>
      <c r="C186" s="21" t="s">
        <v>14</v>
      </c>
      <c r="D186" s="21" t="s">
        <v>14</v>
      </c>
      <c r="E186" s="21" t="s">
        <v>14</v>
      </c>
    </row>
    <row r="187" spans="1:11" ht="15.75" thickBot="1" x14ac:dyDescent="0.3">
      <c r="A187" s="15" t="s">
        <v>40</v>
      </c>
      <c r="B187" s="22">
        <v>2</v>
      </c>
      <c r="C187" s="22">
        <v>0</v>
      </c>
      <c r="D187" s="22">
        <v>0</v>
      </c>
      <c r="E187" s="22">
        <v>0</v>
      </c>
    </row>
    <row r="188" spans="1:11" ht="15.75" thickBot="1" x14ac:dyDescent="0.3">
      <c r="A188" s="15" t="s">
        <v>41</v>
      </c>
      <c r="B188" s="22">
        <v>80000</v>
      </c>
      <c r="C188" s="22">
        <v>0</v>
      </c>
      <c r="D188" s="22">
        <v>0</v>
      </c>
      <c r="E188" s="22">
        <v>0</v>
      </c>
    </row>
    <row r="189" spans="1:11" ht="15.75" thickBot="1" x14ac:dyDescent="0.3">
      <c r="A189" s="15" t="s">
        <v>42</v>
      </c>
      <c r="B189" s="22">
        <f>B188/B187</f>
        <v>40000</v>
      </c>
      <c r="C189" s="22" t="e">
        <f t="shared" ref="C189:E189" si="10">C188/C187</f>
        <v>#DIV/0!</v>
      </c>
      <c r="D189" s="22" t="e">
        <f t="shared" si="10"/>
        <v>#DIV/0!</v>
      </c>
      <c r="E189" s="22" t="e">
        <f t="shared" si="10"/>
        <v>#DIV/0!</v>
      </c>
    </row>
    <row r="190" spans="1:11" ht="15.75" thickBot="1" x14ac:dyDescent="0.3">
      <c r="A190" s="15" t="s">
        <v>43</v>
      </c>
      <c r="B190" s="24" t="s">
        <v>44</v>
      </c>
      <c r="C190" s="25">
        <f>C187/B187-1</f>
        <v>-1</v>
      </c>
      <c r="D190" s="25" t="e">
        <f t="shared" ref="D190:E192" si="11">D187/C187-1</f>
        <v>#DIV/0!</v>
      </c>
      <c r="E190" s="25" t="e">
        <f t="shared" si="11"/>
        <v>#DIV/0!</v>
      </c>
      <c r="G190" s="23"/>
      <c r="H190" s="23"/>
      <c r="I190" s="23"/>
      <c r="J190" s="23"/>
      <c r="K190" s="23"/>
    </row>
    <row r="191" spans="1:11" ht="15.75" thickBot="1" x14ac:dyDescent="0.3">
      <c r="A191" s="15" t="s">
        <v>45</v>
      </c>
      <c r="B191" s="24" t="s">
        <v>44</v>
      </c>
      <c r="C191" s="25">
        <f>C188/B188-1</f>
        <v>-1</v>
      </c>
      <c r="D191" s="25" t="e">
        <f t="shared" si="11"/>
        <v>#DIV/0!</v>
      </c>
      <c r="E191" s="25" t="e">
        <f t="shared" si="11"/>
        <v>#DIV/0!</v>
      </c>
    </row>
    <row r="192" spans="1:11" ht="15.75" thickBot="1" x14ac:dyDescent="0.3">
      <c r="A192" s="15" t="s">
        <v>46</v>
      </c>
      <c r="B192" s="24" t="s">
        <v>44</v>
      </c>
      <c r="C192" s="25" t="e">
        <f>C189/B189-1</f>
        <v>#DIV/0!</v>
      </c>
      <c r="D192" s="25" t="e">
        <f t="shared" si="11"/>
        <v>#DIV/0!</v>
      </c>
      <c r="E192" s="25" t="e">
        <f t="shared" si="11"/>
        <v>#DIV/0!</v>
      </c>
    </row>
    <row r="193" spans="1:5" ht="15.75" thickBot="1" x14ac:dyDescent="0.3">
      <c r="A193" s="289" t="s">
        <v>47</v>
      </c>
      <c r="B193" s="290"/>
      <c r="C193" s="290"/>
      <c r="D193" s="290"/>
      <c r="E193" s="291"/>
    </row>
    <row r="194" spans="1:5" ht="12.75" customHeight="1" x14ac:dyDescent="0.25">
      <c r="A194" s="281"/>
      <c r="B194" s="20">
        <v>2019</v>
      </c>
      <c r="C194" s="20">
        <v>2020</v>
      </c>
      <c r="D194" s="20">
        <v>2021</v>
      </c>
      <c r="E194" s="20">
        <v>2022</v>
      </c>
    </row>
    <row r="195" spans="1:5" ht="9" customHeight="1" thickBot="1" x14ac:dyDescent="0.3">
      <c r="A195" s="282"/>
      <c r="B195" s="21" t="s">
        <v>13</v>
      </c>
      <c r="C195" s="21" t="s">
        <v>14</v>
      </c>
      <c r="D195" s="21" t="s">
        <v>14</v>
      </c>
      <c r="E195" s="21" t="s">
        <v>14</v>
      </c>
    </row>
    <row r="196" spans="1:5" ht="15.75" thickBot="1" x14ac:dyDescent="0.3">
      <c r="A196" s="26" t="s">
        <v>85</v>
      </c>
      <c r="B196" s="27">
        <v>0</v>
      </c>
      <c r="C196" s="27">
        <v>0</v>
      </c>
      <c r="D196" s="27">
        <v>0</v>
      </c>
      <c r="E196" s="27">
        <v>0</v>
      </c>
    </row>
    <row r="197" spans="1:5" ht="15.75" thickBot="1" x14ac:dyDescent="0.3">
      <c r="A197" s="26" t="s">
        <v>86</v>
      </c>
      <c r="B197" s="36">
        <v>80000</v>
      </c>
      <c r="C197" s="27">
        <v>0</v>
      </c>
      <c r="D197" s="27">
        <v>0</v>
      </c>
      <c r="E197" s="27">
        <v>0</v>
      </c>
    </row>
    <row r="198" spans="1:5" ht="15.75" thickBot="1" x14ac:dyDescent="0.3">
      <c r="A198" s="52" t="s">
        <v>57</v>
      </c>
      <c r="B198" s="36">
        <f>B197+B196</f>
        <v>80000</v>
      </c>
      <c r="C198" s="36">
        <f t="shared" ref="C198:E198" si="12">C197+C196</f>
        <v>0</v>
      </c>
      <c r="D198" s="36">
        <f t="shared" si="12"/>
        <v>0</v>
      </c>
      <c r="E198" s="36">
        <f t="shared" si="12"/>
        <v>0</v>
      </c>
    </row>
    <row r="199" spans="1:5" ht="17.25" customHeight="1" thickBot="1" x14ac:dyDescent="0.3">
      <c r="A199" s="37" t="s">
        <v>58</v>
      </c>
      <c r="B199" s="38">
        <f>B188-B198</f>
        <v>0</v>
      </c>
      <c r="C199" s="38">
        <f t="shared" ref="C199:E199" si="13">C169-C198</f>
        <v>0</v>
      </c>
      <c r="D199" s="38">
        <f t="shared" si="13"/>
        <v>0</v>
      </c>
      <c r="E199" s="38">
        <f t="shared" si="13"/>
        <v>0</v>
      </c>
    </row>
    <row r="200" spans="1:5" x14ac:dyDescent="0.25">
      <c r="A200" s="309" t="s">
        <v>87</v>
      </c>
      <c r="B200" s="312"/>
      <c r="C200" s="313"/>
      <c r="D200" s="313"/>
      <c r="E200" s="314"/>
    </row>
    <row r="201" spans="1:5" x14ac:dyDescent="0.25">
      <c r="A201" s="310"/>
      <c r="B201" s="315"/>
      <c r="C201" s="316"/>
      <c r="D201" s="316"/>
      <c r="E201" s="317"/>
    </row>
    <row r="202" spans="1:5" ht="15.75" thickBot="1" x14ac:dyDescent="0.3">
      <c r="A202" s="311"/>
      <c r="B202" s="318"/>
      <c r="C202" s="319"/>
      <c r="D202" s="319"/>
      <c r="E202" s="320"/>
    </row>
    <row r="203" spans="1:5" ht="15.75" thickBot="1" x14ac:dyDescent="0.3">
      <c r="A203" s="47" t="s">
        <v>79</v>
      </c>
      <c r="B203" s="306" t="s">
        <v>88</v>
      </c>
      <c r="C203" s="307"/>
      <c r="D203" s="307"/>
      <c r="E203" s="308"/>
    </row>
    <row r="204" spans="1:5" ht="57" thickBot="1" x14ac:dyDescent="0.3">
      <c r="A204" s="19" t="s">
        <v>34</v>
      </c>
      <c r="B204" s="48" t="s">
        <v>89</v>
      </c>
      <c r="C204" s="49" t="s">
        <v>81</v>
      </c>
      <c r="D204" s="50" t="s">
        <v>90</v>
      </c>
      <c r="E204" s="51"/>
    </row>
    <row r="205" spans="1:5" ht="17.25" customHeight="1" thickBot="1" x14ac:dyDescent="0.3">
      <c r="A205" s="15" t="s">
        <v>36</v>
      </c>
      <c r="B205" s="286" t="s">
        <v>91</v>
      </c>
      <c r="C205" s="287"/>
      <c r="D205" s="287"/>
      <c r="E205" s="288"/>
    </row>
    <row r="206" spans="1:5" ht="15.75" thickBot="1" x14ac:dyDescent="0.3">
      <c r="A206" s="15" t="s">
        <v>38</v>
      </c>
      <c r="B206" s="323" t="s">
        <v>92</v>
      </c>
      <c r="C206" s="324"/>
      <c r="D206" s="324"/>
      <c r="E206" s="325"/>
    </row>
    <row r="207" spans="1:5" ht="12.75" customHeight="1" x14ac:dyDescent="0.25">
      <c r="A207" s="281"/>
      <c r="B207" s="20">
        <v>2019</v>
      </c>
      <c r="C207" s="20">
        <v>2020</v>
      </c>
      <c r="D207" s="20">
        <v>2021</v>
      </c>
      <c r="E207" s="20">
        <v>2022</v>
      </c>
    </row>
    <row r="208" spans="1:5" ht="9" customHeight="1" thickBot="1" x14ac:dyDescent="0.3">
      <c r="A208" s="282"/>
      <c r="B208" s="21" t="s">
        <v>13</v>
      </c>
      <c r="C208" s="21" t="s">
        <v>14</v>
      </c>
      <c r="D208" s="21" t="s">
        <v>14</v>
      </c>
      <c r="E208" s="21" t="s">
        <v>14</v>
      </c>
    </row>
    <row r="209" spans="1:11" ht="15.75" thickBot="1" x14ac:dyDescent="0.3">
      <c r="A209" s="15" t="s">
        <v>40</v>
      </c>
      <c r="B209" s="22"/>
      <c r="C209" s="22"/>
      <c r="D209" s="22"/>
      <c r="E209" s="22"/>
    </row>
    <row r="210" spans="1:11" ht="15.75" thickBot="1" x14ac:dyDescent="0.3">
      <c r="A210" s="15" t="s">
        <v>41</v>
      </c>
      <c r="B210" s="43">
        <v>5000</v>
      </c>
      <c r="C210" s="43">
        <v>3000</v>
      </c>
      <c r="D210" s="43">
        <v>4000</v>
      </c>
      <c r="E210" s="43">
        <v>4000</v>
      </c>
    </row>
    <row r="211" spans="1:11" ht="15.75" thickBot="1" x14ac:dyDescent="0.3">
      <c r="A211" s="15" t="s">
        <v>42</v>
      </c>
      <c r="B211" s="22" t="e">
        <f>B210/B209</f>
        <v>#DIV/0!</v>
      </c>
      <c r="C211" s="22" t="e">
        <f t="shared" ref="C211:E211" si="14">C210/C209</f>
        <v>#DIV/0!</v>
      </c>
      <c r="D211" s="22" t="e">
        <f t="shared" si="14"/>
        <v>#DIV/0!</v>
      </c>
      <c r="E211" s="22" t="e">
        <f t="shared" si="14"/>
        <v>#DIV/0!</v>
      </c>
    </row>
    <row r="212" spans="1:11" ht="15.75" thickBot="1" x14ac:dyDescent="0.3">
      <c r="A212" s="15" t="s">
        <v>43</v>
      </c>
      <c r="B212" s="24" t="s">
        <v>44</v>
      </c>
      <c r="C212" s="25" t="e">
        <f>C209/B209-1</f>
        <v>#DIV/0!</v>
      </c>
      <c r="D212" s="25" t="e">
        <f t="shared" ref="D212:E214" si="15">D209/C209-1</f>
        <v>#DIV/0!</v>
      </c>
      <c r="E212" s="25" t="e">
        <f t="shared" si="15"/>
        <v>#DIV/0!</v>
      </c>
      <c r="G212" s="23"/>
      <c r="H212" s="23"/>
      <c r="I212" s="23"/>
      <c r="J212" s="23"/>
      <c r="K212" s="23"/>
    </row>
    <row r="213" spans="1:11" ht="15.75" thickBot="1" x14ac:dyDescent="0.3">
      <c r="A213" s="15" t="s">
        <v>45</v>
      </c>
      <c r="B213" s="24" t="s">
        <v>44</v>
      </c>
      <c r="C213" s="25">
        <f>C210/B210-1</f>
        <v>-0.4</v>
      </c>
      <c r="D213" s="25">
        <f t="shared" si="15"/>
        <v>0.33333333333333326</v>
      </c>
      <c r="E213" s="25">
        <f t="shared" si="15"/>
        <v>0</v>
      </c>
    </row>
    <row r="214" spans="1:11" ht="15.75" thickBot="1" x14ac:dyDescent="0.3">
      <c r="A214" s="15" t="s">
        <v>46</v>
      </c>
      <c r="B214" s="24" t="s">
        <v>44</v>
      </c>
      <c r="C214" s="25" t="e">
        <f>C211/B211-1</f>
        <v>#DIV/0!</v>
      </c>
      <c r="D214" s="25" t="e">
        <f t="shared" si="15"/>
        <v>#DIV/0!</v>
      </c>
      <c r="E214" s="25" t="e">
        <f t="shared" si="15"/>
        <v>#DIV/0!</v>
      </c>
    </row>
    <row r="215" spans="1:11" ht="15.75" thickBot="1" x14ac:dyDescent="0.3">
      <c r="A215" s="289" t="s">
        <v>47</v>
      </c>
      <c r="B215" s="290"/>
      <c r="C215" s="290"/>
      <c r="D215" s="290"/>
      <c r="E215" s="291"/>
    </row>
    <row r="216" spans="1:11" ht="12.75" customHeight="1" x14ac:dyDescent="0.25">
      <c r="A216" s="281"/>
      <c r="B216" s="20">
        <v>2019</v>
      </c>
      <c r="C216" s="20">
        <v>2020</v>
      </c>
      <c r="D216" s="20">
        <v>2021</v>
      </c>
      <c r="E216" s="20">
        <v>2022</v>
      </c>
    </row>
    <row r="217" spans="1:11" ht="9" customHeight="1" thickBot="1" x14ac:dyDescent="0.3">
      <c r="A217" s="282"/>
      <c r="B217" s="21" t="s">
        <v>13</v>
      </c>
      <c r="C217" s="21" t="s">
        <v>14</v>
      </c>
      <c r="D217" s="21" t="s">
        <v>14</v>
      </c>
      <c r="E217" s="21" t="s">
        <v>14</v>
      </c>
    </row>
    <row r="218" spans="1:11" ht="15.75" thickBot="1" x14ac:dyDescent="0.3">
      <c r="A218" s="26" t="s">
        <v>85</v>
      </c>
      <c r="B218" s="27">
        <v>0</v>
      </c>
      <c r="C218" s="27">
        <v>0</v>
      </c>
      <c r="D218" s="27">
        <v>0</v>
      </c>
      <c r="E218" s="27">
        <v>0</v>
      </c>
    </row>
    <row r="219" spans="1:11" ht="15.75" thickBot="1" x14ac:dyDescent="0.3">
      <c r="A219" s="26" t="s">
        <v>86</v>
      </c>
      <c r="B219" s="43">
        <v>5000</v>
      </c>
      <c r="C219" s="43">
        <v>3000</v>
      </c>
      <c r="D219" s="43">
        <v>4000</v>
      </c>
      <c r="E219" s="43">
        <v>4000</v>
      </c>
    </row>
    <row r="220" spans="1:11" ht="15.75" thickBot="1" x14ac:dyDescent="0.3">
      <c r="A220" s="53" t="s">
        <v>57</v>
      </c>
      <c r="B220" s="36">
        <f>B219+B218</f>
        <v>5000</v>
      </c>
      <c r="C220" s="36">
        <f t="shared" ref="C220:E220" si="16">C219+C218</f>
        <v>3000</v>
      </c>
      <c r="D220" s="36">
        <f t="shared" si="16"/>
        <v>4000</v>
      </c>
      <c r="E220" s="36">
        <f t="shared" si="16"/>
        <v>4000</v>
      </c>
    </row>
    <row r="221" spans="1:11" ht="17.25" customHeight="1" thickBot="1" x14ac:dyDescent="0.3">
      <c r="A221" s="37" t="s">
        <v>58</v>
      </c>
      <c r="B221" s="38">
        <f>B210-B220</f>
        <v>0</v>
      </c>
      <c r="C221" s="38">
        <f t="shared" ref="C221:E221" si="17">C210-C220</f>
        <v>0</v>
      </c>
      <c r="D221" s="38">
        <f t="shared" si="17"/>
        <v>0</v>
      </c>
      <c r="E221" s="38">
        <f t="shared" si="17"/>
        <v>0</v>
      </c>
    </row>
    <row r="222" spans="1:11" x14ac:dyDescent="0.25">
      <c r="A222" s="309" t="s">
        <v>87</v>
      </c>
      <c r="B222" s="312"/>
      <c r="C222" s="313"/>
      <c r="D222" s="313"/>
      <c r="E222" s="314"/>
    </row>
    <row r="223" spans="1:11" x14ac:dyDescent="0.25">
      <c r="A223" s="310"/>
      <c r="B223" s="315"/>
      <c r="C223" s="316"/>
      <c r="D223" s="316"/>
      <c r="E223" s="317"/>
    </row>
    <row r="224" spans="1:11" ht="15.75" thickBot="1" x14ac:dyDescent="0.3">
      <c r="A224" s="311"/>
      <c r="B224" s="318"/>
      <c r="C224" s="319"/>
      <c r="D224" s="319"/>
      <c r="E224" s="320"/>
    </row>
    <row r="225" spans="1:11" ht="79.5" thickBot="1" x14ac:dyDescent="0.3">
      <c r="A225" s="19" t="s">
        <v>93</v>
      </c>
      <c r="B225" s="48" t="s">
        <v>94</v>
      </c>
      <c r="C225" s="49" t="s">
        <v>81</v>
      </c>
      <c r="D225" s="50" t="s">
        <v>95</v>
      </c>
      <c r="E225" s="51"/>
    </row>
    <row r="226" spans="1:11" ht="17.25" customHeight="1" thickBot="1" x14ac:dyDescent="0.3">
      <c r="A226" s="15" t="s">
        <v>36</v>
      </c>
      <c r="B226" s="286" t="s">
        <v>94</v>
      </c>
      <c r="C226" s="287"/>
      <c r="D226" s="287"/>
      <c r="E226" s="288"/>
    </row>
    <row r="227" spans="1:11" ht="15.75" thickBot="1" x14ac:dyDescent="0.3">
      <c r="A227" s="15" t="s">
        <v>38</v>
      </c>
      <c r="B227" s="323" t="s">
        <v>92</v>
      </c>
      <c r="C227" s="324"/>
      <c r="D227" s="324"/>
      <c r="E227" s="325"/>
    </row>
    <row r="228" spans="1:11" ht="12.75" customHeight="1" x14ac:dyDescent="0.25">
      <c r="A228" s="281"/>
      <c r="B228" s="20">
        <v>2019</v>
      </c>
      <c r="C228" s="20">
        <v>2020</v>
      </c>
      <c r="D228" s="20">
        <v>2021</v>
      </c>
      <c r="E228" s="20">
        <v>2022</v>
      </c>
    </row>
    <row r="229" spans="1:11" ht="9" customHeight="1" thickBot="1" x14ac:dyDescent="0.3">
      <c r="A229" s="282"/>
      <c r="B229" s="21" t="s">
        <v>13</v>
      </c>
      <c r="C229" s="21" t="s">
        <v>14</v>
      </c>
      <c r="D229" s="21" t="s">
        <v>14</v>
      </c>
      <c r="E229" s="21" t="s">
        <v>14</v>
      </c>
    </row>
    <row r="230" spans="1:11" ht="15.75" thickBot="1" x14ac:dyDescent="0.3">
      <c r="A230" s="15" t="s">
        <v>40</v>
      </c>
      <c r="B230" s="22"/>
      <c r="C230" s="22"/>
      <c r="D230" s="22"/>
      <c r="E230" s="22"/>
    </row>
    <row r="231" spans="1:11" ht="15.75" thickBot="1" x14ac:dyDescent="0.3">
      <c r="A231" s="15" t="s">
        <v>41</v>
      </c>
      <c r="B231" s="43">
        <v>2000</v>
      </c>
      <c r="C231" s="43">
        <v>4000</v>
      </c>
      <c r="D231" s="43">
        <v>3000</v>
      </c>
      <c r="E231" s="43">
        <v>3000</v>
      </c>
    </row>
    <row r="232" spans="1:11" ht="15.75" thickBot="1" x14ac:dyDescent="0.3">
      <c r="A232" s="15" t="s">
        <v>42</v>
      </c>
      <c r="B232" s="22" t="e">
        <f>B231/B230</f>
        <v>#DIV/0!</v>
      </c>
      <c r="C232" s="22" t="e">
        <f t="shared" ref="C232:E232" si="18">C231/C230</f>
        <v>#DIV/0!</v>
      </c>
      <c r="D232" s="22" t="e">
        <f t="shared" si="18"/>
        <v>#DIV/0!</v>
      </c>
      <c r="E232" s="22" t="e">
        <f t="shared" si="18"/>
        <v>#DIV/0!</v>
      </c>
    </row>
    <row r="233" spans="1:11" ht="15.75" thickBot="1" x14ac:dyDescent="0.3">
      <c r="A233" s="15" t="s">
        <v>43</v>
      </c>
      <c r="B233" s="24" t="s">
        <v>44</v>
      </c>
      <c r="C233" s="25" t="e">
        <f>C230/B230-1</f>
        <v>#DIV/0!</v>
      </c>
      <c r="D233" s="25" t="e">
        <f t="shared" ref="D233:E235" si="19">D230/C230-1</f>
        <v>#DIV/0!</v>
      </c>
      <c r="E233" s="25" t="e">
        <f t="shared" si="19"/>
        <v>#DIV/0!</v>
      </c>
      <c r="G233" s="23"/>
      <c r="H233" s="23"/>
      <c r="I233" s="23"/>
      <c r="J233" s="23"/>
      <c r="K233" s="23"/>
    </row>
    <row r="234" spans="1:11" ht="15.75" thickBot="1" x14ac:dyDescent="0.3">
      <c r="A234" s="15" t="s">
        <v>45</v>
      </c>
      <c r="B234" s="24" t="s">
        <v>44</v>
      </c>
      <c r="C234" s="25">
        <f>C231/B231-1</f>
        <v>1</v>
      </c>
      <c r="D234" s="25">
        <f t="shared" si="19"/>
        <v>-0.25</v>
      </c>
      <c r="E234" s="25">
        <f t="shared" si="19"/>
        <v>0</v>
      </c>
    </row>
    <row r="235" spans="1:11" ht="15.75" thickBot="1" x14ac:dyDescent="0.3">
      <c r="A235" s="15" t="s">
        <v>46</v>
      </c>
      <c r="B235" s="24" t="s">
        <v>44</v>
      </c>
      <c r="C235" s="25" t="e">
        <f>C232/B232-1</f>
        <v>#DIV/0!</v>
      </c>
      <c r="D235" s="25" t="e">
        <f t="shared" si="19"/>
        <v>#DIV/0!</v>
      </c>
      <c r="E235" s="25" t="e">
        <f t="shared" si="19"/>
        <v>#DIV/0!</v>
      </c>
    </row>
    <row r="236" spans="1:11" ht="15.75" thickBot="1" x14ac:dyDescent="0.3">
      <c r="A236" s="289" t="s">
        <v>47</v>
      </c>
      <c r="B236" s="290"/>
      <c r="C236" s="290"/>
      <c r="D236" s="290"/>
      <c r="E236" s="291"/>
    </row>
    <row r="237" spans="1:11" ht="12.75" customHeight="1" x14ac:dyDescent="0.25">
      <c r="A237" s="281"/>
      <c r="B237" s="20">
        <v>2019</v>
      </c>
      <c r="C237" s="20">
        <v>2020</v>
      </c>
      <c r="D237" s="20">
        <v>2021</v>
      </c>
      <c r="E237" s="20">
        <v>2022</v>
      </c>
    </row>
    <row r="238" spans="1:11" ht="9" customHeight="1" thickBot="1" x14ac:dyDescent="0.3">
      <c r="A238" s="282"/>
      <c r="B238" s="21" t="s">
        <v>13</v>
      </c>
      <c r="C238" s="21" t="s">
        <v>14</v>
      </c>
      <c r="D238" s="21" t="s">
        <v>14</v>
      </c>
      <c r="E238" s="21" t="s">
        <v>14</v>
      </c>
    </row>
    <row r="239" spans="1:11" ht="15.75" thickBot="1" x14ac:dyDescent="0.3">
      <c r="A239" s="26" t="s">
        <v>85</v>
      </c>
      <c r="B239" s="27">
        <v>0</v>
      </c>
      <c r="C239" s="27">
        <v>0</v>
      </c>
      <c r="D239" s="27">
        <v>0</v>
      </c>
      <c r="E239" s="27">
        <v>0</v>
      </c>
    </row>
    <row r="240" spans="1:11" ht="15.75" thickBot="1" x14ac:dyDescent="0.3">
      <c r="A240" s="26" t="s">
        <v>86</v>
      </c>
      <c r="B240" s="43">
        <v>2000</v>
      </c>
      <c r="C240" s="43">
        <v>4000</v>
      </c>
      <c r="D240" s="43">
        <v>3000</v>
      </c>
      <c r="E240" s="43">
        <v>3000</v>
      </c>
    </row>
    <row r="241" spans="1:10" ht="15.75" thickBot="1" x14ac:dyDescent="0.3">
      <c r="A241" s="53" t="s">
        <v>57</v>
      </c>
      <c r="B241" s="36">
        <f>B240+B239</f>
        <v>2000</v>
      </c>
      <c r="C241" s="36">
        <f t="shared" ref="C241:E241" si="20">C240+C239</f>
        <v>4000</v>
      </c>
      <c r="D241" s="36">
        <f t="shared" si="20"/>
        <v>3000</v>
      </c>
      <c r="E241" s="36">
        <f t="shared" si="20"/>
        <v>3000</v>
      </c>
    </row>
    <row r="242" spans="1:10" ht="17.25" customHeight="1" thickBot="1" x14ac:dyDescent="0.3">
      <c r="A242" s="37" t="s">
        <v>58</v>
      </c>
      <c r="B242" s="38">
        <f>B231-B241</f>
        <v>0</v>
      </c>
      <c r="C242" s="38">
        <f t="shared" ref="C242:E242" si="21">C231-C241</f>
        <v>0</v>
      </c>
      <c r="D242" s="38">
        <f t="shared" si="21"/>
        <v>0</v>
      </c>
      <c r="E242" s="38">
        <f t="shared" si="21"/>
        <v>0</v>
      </c>
    </row>
    <row r="243" spans="1:10" x14ac:dyDescent="0.25">
      <c r="A243" s="321" t="s">
        <v>87</v>
      </c>
      <c r="B243" s="312"/>
      <c r="C243" s="313"/>
      <c r="D243" s="313"/>
      <c r="E243" s="314"/>
    </row>
    <row r="244" spans="1:10" ht="15.75" thickBot="1" x14ac:dyDescent="0.3">
      <c r="A244" s="322"/>
      <c r="B244" s="315"/>
      <c r="C244" s="316"/>
      <c r="D244" s="316"/>
      <c r="E244" s="317"/>
    </row>
    <row r="245" spans="1:10" ht="51" customHeight="1" thickBot="1" x14ac:dyDescent="0.3">
      <c r="A245" s="9" t="s">
        <v>96</v>
      </c>
      <c r="B245" s="283" t="s">
        <v>97</v>
      </c>
      <c r="C245" s="284"/>
      <c r="D245" s="284"/>
      <c r="E245" s="285"/>
    </row>
    <row r="246" spans="1:10" ht="23.25" customHeight="1" thickBot="1" x14ac:dyDescent="0.3">
      <c r="A246" s="286" t="s">
        <v>98</v>
      </c>
      <c r="B246" s="287"/>
      <c r="C246" s="287"/>
      <c r="D246" s="287"/>
      <c r="E246" s="288"/>
      <c r="H246" s="10"/>
      <c r="J246" s="10"/>
    </row>
    <row r="247" spans="1:10" ht="15.75" thickBot="1" x14ac:dyDescent="0.3">
      <c r="A247" s="54"/>
      <c r="B247" s="55"/>
      <c r="C247" s="7" t="s">
        <v>23</v>
      </c>
      <c r="D247" s="7" t="s">
        <v>23</v>
      </c>
      <c r="E247" s="7" t="s">
        <v>23</v>
      </c>
      <c r="G247" s="14"/>
    </row>
    <row r="248" spans="1:10" ht="45.75" thickBot="1" x14ac:dyDescent="0.3">
      <c r="A248" s="18" t="s">
        <v>99</v>
      </c>
      <c r="B248" s="56"/>
      <c r="C248" s="57" t="s">
        <v>18</v>
      </c>
      <c r="D248" s="57" t="s">
        <v>18</v>
      </c>
      <c r="E248" s="57" t="s">
        <v>18</v>
      </c>
    </row>
    <row r="249" spans="1:10" ht="57" thickBot="1" x14ac:dyDescent="0.3">
      <c r="A249" s="18" t="s">
        <v>100</v>
      </c>
      <c r="B249" s="56"/>
      <c r="C249" s="57" t="s">
        <v>18</v>
      </c>
      <c r="D249" s="57" t="s">
        <v>18</v>
      </c>
      <c r="E249" s="57" t="s">
        <v>18</v>
      </c>
    </row>
    <row r="250" spans="1:10" ht="21.6" customHeight="1" thickBot="1" x14ac:dyDescent="0.3">
      <c r="A250" s="18" t="s">
        <v>101</v>
      </c>
      <c r="B250" s="56"/>
      <c r="C250" s="57" t="s">
        <v>18</v>
      </c>
      <c r="D250" s="57" t="s">
        <v>18</v>
      </c>
      <c r="E250" s="57" t="s">
        <v>18</v>
      </c>
    </row>
    <row r="251" spans="1:10" ht="15.75" thickBot="1" x14ac:dyDescent="0.3">
      <c r="A251" s="261" t="s">
        <v>33</v>
      </c>
      <c r="B251" s="262"/>
      <c r="C251" s="262"/>
      <c r="D251" s="262"/>
      <c r="E251" s="263"/>
    </row>
    <row r="252" spans="1:10" ht="24" customHeight="1" thickBot="1" x14ac:dyDescent="0.3">
      <c r="A252" s="19" t="s">
        <v>34</v>
      </c>
      <c r="B252" s="302" t="s">
        <v>102</v>
      </c>
      <c r="C252" s="326"/>
      <c r="D252" s="326"/>
      <c r="E252" s="327"/>
    </row>
    <row r="253" spans="1:10" ht="31.5" customHeight="1" thickBot="1" x14ac:dyDescent="0.3">
      <c r="A253" s="15" t="s">
        <v>36</v>
      </c>
      <c r="B253" s="286" t="s">
        <v>103</v>
      </c>
      <c r="C253" s="287"/>
      <c r="D253" s="287"/>
      <c r="E253" s="305"/>
    </row>
    <row r="254" spans="1:10" ht="15.75" thickBot="1" x14ac:dyDescent="0.3">
      <c r="A254" s="15" t="s">
        <v>38</v>
      </c>
      <c r="B254" s="286" t="s">
        <v>104</v>
      </c>
      <c r="C254" s="324"/>
      <c r="D254" s="324"/>
      <c r="E254" s="325"/>
    </row>
    <row r="255" spans="1:10" ht="12.75" customHeight="1" x14ac:dyDescent="0.25">
      <c r="A255" s="281"/>
      <c r="B255" s="20">
        <v>2019</v>
      </c>
      <c r="C255" s="20">
        <v>2020</v>
      </c>
      <c r="D255" s="20">
        <v>2021</v>
      </c>
      <c r="E255" s="20">
        <v>2022</v>
      </c>
    </row>
    <row r="256" spans="1:10" ht="9" customHeight="1" thickBot="1" x14ac:dyDescent="0.3">
      <c r="A256" s="282"/>
      <c r="B256" s="21" t="s">
        <v>13</v>
      </c>
      <c r="C256" s="21" t="s">
        <v>14</v>
      </c>
      <c r="D256" s="21" t="s">
        <v>14</v>
      </c>
      <c r="E256" s="21" t="s">
        <v>14</v>
      </c>
    </row>
    <row r="257" spans="1:11" ht="15.75" thickBot="1" x14ac:dyDescent="0.3">
      <c r="A257" s="15" t="s">
        <v>40</v>
      </c>
      <c r="B257" s="22">
        <v>90</v>
      </c>
      <c r="C257" s="22">
        <v>90</v>
      </c>
      <c r="D257" s="22">
        <v>95</v>
      </c>
      <c r="E257" s="22">
        <v>100</v>
      </c>
    </row>
    <row r="258" spans="1:11" ht="15.75" thickBot="1" x14ac:dyDescent="0.3">
      <c r="A258" s="15" t="s">
        <v>41</v>
      </c>
      <c r="B258" s="22">
        <v>12000</v>
      </c>
      <c r="C258" s="22">
        <v>15000</v>
      </c>
      <c r="D258" s="22">
        <v>15200</v>
      </c>
      <c r="E258" s="22">
        <v>15300</v>
      </c>
    </row>
    <row r="259" spans="1:11" ht="15.75" thickBot="1" x14ac:dyDescent="0.3">
      <c r="A259" s="15" t="s">
        <v>42</v>
      </c>
      <c r="B259" s="22">
        <f>B258/B257</f>
        <v>133.33333333333334</v>
      </c>
      <c r="C259" s="22">
        <f t="shared" ref="C259:E259" si="22">C258/C257</f>
        <v>166.66666666666666</v>
      </c>
      <c r="D259" s="22">
        <f t="shared" si="22"/>
        <v>160</v>
      </c>
      <c r="E259" s="22">
        <f t="shared" si="22"/>
        <v>153</v>
      </c>
    </row>
    <row r="260" spans="1:11" ht="15.75" thickBot="1" x14ac:dyDescent="0.3">
      <c r="A260" s="15" t="s">
        <v>43</v>
      </c>
      <c r="B260" s="24" t="s">
        <v>44</v>
      </c>
      <c r="C260" s="25">
        <f>C257/B257-1</f>
        <v>0</v>
      </c>
      <c r="D260" s="25">
        <f t="shared" ref="D260:E262" si="23">D257/C257-1</f>
        <v>5.555555555555558E-2</v>
      </c>
      <c r="E260" s="25">
        <f t="shared" si="23"/>
        <v>5.2631578947368363E-2</v>
      </c>
      <c r="G260" s="23"/>
      <c r="H260" s="23"/>
      <c r="I260" s="23"/>
      <c r="J260" s="23"/>
      <c r="K260" s="23"/>
    </row>
    <row r="261" spans="1:11" ht="15.75" thickBot="1" x14ac:dyDescent="0.3">
      <c r="A261" s="15" t="s">
        <v>45</v>
      </c>
      <c r="B261" s="24" t="s">
        <v>44</v>
      </c>
      <c r="C261" s="25">
        <f>C258/B258-1</f>
        <v>0.25</v>
      </c>
      <c r="D261" s="25">
        <f t="shared" si="23"/>
        <v>1.3333333333333419E-2</v>
      </c>
      <c r="E261" s="25">
        <f t="shared" si="23"/>
        <v>6.5789473684210176E-3</v>
      </c>
    </row>
    <row r="262" spans="1:11" ht="15.75" thickBot="1" x14ac:dyDescent="0.3">
      <c r="A262" s="15" t="s">
        <v>46</v>
      </c>
      <c r="B262" s="24" t="s">
        <v>44</v>
      </c>
      <c r="C262" s="25">
        <f>C259/B259-1</f>
        <v>0.24999999999999978</v>
      </c>
      <c r="D262" s="25">
        <f t="shared" si="23"/>
        <v>-3.9999999999999925E-2</v>
      </c>
      <c r="E262" s="25">
        <f t="shared" si="23"/>
        <v>-4.3749999999999956E-2</v>
      </c>
    </row>
    <row r="263" spans="1:11" ht="15.75" thickBot="1" x14ac:dyDescent="0.3">
      <c r="A263" s="289" t="s">
        <v>47</v>
      </c>
      <c r="B263" s="290"/>
      <c r="C263" s="290"/>
      <c r="D263" s="290"/>
      <c r="E263" s="291"/>
    </row>
    <row r="264" spans="1:11" ht="12.75" customHeight="1" x14ac:dyDescent="0.25">
      <c r="A264" s="281"/>
      <c r="B264" s="20">
        <v>2019</v>
      </c>
      <c r="C264" s="20">
        <v>2020</v>
      </c>
      <c r="D264" s="20">
        <v>2021</v>
      </c>
      <c r="E264" s="20">
        <v>2022</v>
      </c>
    </row>
    <row r="265" spans="1:11" ht="9" customHeight="1" thickBot="1" x14ac:dyDescent="0.3">
      <c r="A265" s="282"/>
      <c r="B265" s="21" t="s">
        <v>13</v>
      </c>
      <c r="C265" s="21" t="s">
        <v>14</v>
      </c>
      <c r="D265" s="21" t="s">
        <v>14</v>
      </c>
      <c r="E265" s="21" t="s">
        <v>14</v>
      </c>
    </row>
    <row r="266" spans="1:11" ht="15.75" thickBot="1" x14ac:dyDescent="0.3">
      <c r="A266" s="26" t="s">
        <v>48</v>
      </c>
      <c r="B266" s="27">
        <v>0</v>
      </c>
      <c r="C266" s="27">
        <v>0</v>
      </c>
      <c r="D266" s="27">
        <v>0</v>
      </c>
      <c r="E266" s="27">
        <v>0</v>
      </c>
    </row>
    <row r="267" spans="1:11" ht="15.75" thickBot="1" x14ac:dyDescent="0.3">
      <c r="A267" s="28" t="s">
        <v>49</v>
      </c>
      <c r="B267" s="36"/>
      <c r="C267" s="29"/>
      <c r="D267" s="29"/>
      <c r="E267" s="29"/>
    </row>
    <row r="268" spans="1:11" ht="15.75" thickBot="1" x14ac:dyDescent="0.3">
      <c r="A268" s="28" t="s">
        <v>50</v>
      </c>
      <c r="B268" s="36"/>
      <c r="C268" s="30"/>
      <c r="D268" s="30"/>
      <c r="E268" s="30"/>
    </row>
    <row r="269" spans="1:11" ht="24.75" thickBot="1" x14ac:dyDescent="0.3">
      <c r="A269" s="26" t="s">
        <v>51</v>
      </c>
      <c r="B269" s="27">
        <v>0</v>
      </c>
      <c r="C269" s="27">
        <v>0</v>
      </c>
      <c r="D269" s="27">
        <v>0</v>
      </c>
      <c r="E269" s="27">
        <v>0</v>
      </c>
    </row>
    <row r="270" spans="1:11" ht="15.75" thickBot="1" x14ac:dyDescent="0.3">
      <c r="A270" s="28" t="s">
        <v>49</v>
      </c>
      <c r="B270" s="36"/>
      <c r="C270" s="27"/>
      <c r="D270" s="27"/>
      <c r="E270" s="27"/>
    </row>
    <row r="271" spans="1:11" ht="15.75" thickBot="1" x14ac:dyDescent="0.3">
      <c r="A271" s="28" t="s">
        <v>50</v>
      </c>
      <c r="B271" s="36"/>
      <c r="C271" s="27"/>
      <c r="D271" s="27"/>
      <c r="E271" s="27"/>
    </row>
    <row r="272" spans="1:11" ht="15.75" thickBot="1" x14ac:dyDescent="0.3">
      <c r="A272" s="26" t="s">
        <v>52</v>
      </c>
      <c r="B272" s="36">
        <v>12000</v>
      </c>
      <c r="C272" s="27">
        <v>15000</v>
      </c>
      <c r="D272" s="27">
        <v>15200</v>
      </c>
      <c r="E272" s="27">
        <v>15300</v>
      </c>
    </row>
    <row r="273" spans="1:12" ht="15.75" thickBot="1" x14ac:dyDescent="0.3">
      <c r="A273" s="28" t="s">
        <v>49</v>
      </c>
      <c r="B273" s="36"/>
      <c r="C273" s="27"/>
      <c r="D273" s="27"/>
      <c r="E273" s="27"/>
    </row>
    <row r="274" spans="1:12" ht="15.75" thickBot="1" x14ac:dyDescent="0.3">
      <c r="A274" s="28" t="s">
        <v>50</v>
      </c>
      <c r="B274" s="36"/>
      <c r="C274" s="27"/>
      <c r="D274" s="27"/>
      <c r="E274" s="27"/>
    </row>
    <row r="275" spans="1:12" ht="15.75" thickBot="1" x14ac:dyDescent="0.3">
      <c r="A275" s="26" t="s">
        <v>53</v>
      </c>
      <c r="B275" s="36">
        <v>0</v>
      </c>
      <c r="C275" s="27">
        <v>0</v>
      </c>
      <c r="D275" s="27">
        <v>0</v>
      </c>
      <c r="E275" s="27">
        <v>0</v>
      </c>
    </row>
    <row r="276" spans="1:12" ht="15.75" thickBot="1" x14ac:dyDescent="0.3">
      <c r="A276" s="28" t="s">
        <v>49</v>
      </c>
      <c r="B276" s="36"/>
      <c r="C276" s="27"/>
      <c r="D276" s="27"/>
      <c r="E276" s="27"/>
    </row>
    <row r="277" spans="1:12" ht="15.75" thickBot="1" x14ac:dyDescent="0.3">
      <c r="A277" s="28" t="s">
        <v>50</v>
      </c>
      <c r="B277" s="36"/>
      <c r="C277" s="27"/>
      <c r="D277" s="27"/>
      <c r="E277" s="27"/>
    </row>
    <row r="278" spans="1:12" ht="15.75" thickBot="1" x14ac:dyDescent="0.3">
      <c r="A278" s="26" t="s">
        <v>54</v>
      </c>
      <c r="B278" s="36">
        <v>0</v>
      </c>
      <c r="C278" s="27">
        <v>0</v>
      </c>
      <c r="D278" s="27">
        <v>0</v>
      </c>
      <c r="E278" s="27">
        <v>0</v>
      </c>
    </row>
    <row r="279" spans="1:12" ht="15.75" thickBot="1" x14ac:dyDescent="0.3">
      <c r="A279" s="28" t="s">
        <v>49</v>
      </c>
      <c r="B279" s="36"/>
      <c r="C279" s="27"/>
      <c r="D279" s="27"/>
      <c r="E279" s="27"/>
    </row>
    <row r="280" spans="1:12" ht="15.75" thickBot="1" x14ac:dyDescent="0.3">
      <c r="A280" s="28" t="s">
        <v>50</v>
      </c>
      <c r="B280" s="36"/>
      <c r="C280" s="27"/>
      <c r="D280" s="27"/>
      <c r="E280" s="27"/>
    </row>
    <row r="281" spans="1:12" ht="15.75" thickBot="1" x14ac:dyDescent="0.3">
      <c r="A281" s="26" t="s">
        <v>55</v>
      </c>
      <c r="B281" s="36">
        <v>0</v>
      </c>
      <c r="C281" s="27">
        <v>0</v>
      </c>
      <c r="D281" s="27">
        <v>0</v>
      </c>
      <c r="E281" s="27">
        <v>0</v>
      </c>
    </row>
    <row r="282" spans="1:12" ht="15.75" thickBot="1" x14ac:dyDescent="0.3">
      <c r="A282" s="28" t="s">
        <v>49</v>
      </c>
      <c r="B282" s="36"/>
      <c r="C282" s="27"/>
      <c r="D282" s="27"/>
      <c r="E282" s="27"/>
    </row>
    <row r="283" spans="1:12" ht="15.75" thickBot="1" x14ac:dyDescent="0.3">
      <c r="A283" s="28" t="s">
        <v>50</v>
      </c>
      <c r="B283" s="36"/>
      <c r="C283" s="27"/>
      <c r="D283" s="27"/>
      <c r="E283" s="27"/>
    </row>
    <row r="284" spans="1:12" ht="24.75" thickBot="1" x14ac:dyDescent="0.3">
      <c r="A284" s="26" t="s">
        <v>56</v>
      </c>
      <c r="B284" s="36">
        <v>0</v>
      </c>
      <c r="C284" s="36">
        <v>0</v>
      </c>
      <c r="D284" s="36">
        <v>0</v>
      </c>
      <c r="E284" s="36">
        <v>0</v>
      </c>
      <c r="H284" s="31"/>
    </row>
    <row r="285" spans="1:12" ht="15.75" thickBot="1" x14ac:dyDescent="0.3">
      <c r="A285" s="28" t="s">
        <v>49</v>
      </c>
      <c r="B285" s="36"/>
      <c r="C285" s="32"/>
      <c r="D285" s="32"/>
      <c r="E285" s="32"/>
      <c r="J285" s="33"/>
      <c r="K285" s="33"/>
      <c r="L285" s="33"/>
    </row>
    <row r="286" spans="1:12" ht="15.75" thickBot="1" x14ac:dyDescent="0.3">
      <c r="A286" s="28" t="s">
        <v>50</v>
      </c>
      <c r="B286" s="36"/>
      <c r="C286" s="34"/>
      <c r="D286" s="32"/>
      <c r="E286" s="32"/>
    </row>
    <row r="287" spans="1:12" ht="15.75" thickBot="1" x14ac:dyDescent="0.3">
      <c r="A287" s="35" t="s">
        <v>57</v>
      </c>
      <c r="B287" s="36">
        <f>B284+B281+B278+B275+B272+B269+B266</f>
        <v>12000</v>
      </c>
      <c r="C287" s="36">
        <f t="shared" ref="C287:E287" si="24">C284+C281+C278+C275+C272+C269+C266</f>
        <v>15000</v>
      </c>
      <c r="D287" s="36">
        <f t="shared" si="24"/>
        <v>15200</v>
      </c>
      <c r="E287" s="36">
        <f t="shared" si="24"/>
        <v>15300</v>
      </c>
    </row>
    <row r="288" spans="1:12" ht="15.75" thickBot="1" x14ac:dyDescent="0.3">
      <c r="A288" s="37" t="s">
        <v>58</v>
      </c>
      <c r="B288" s="38">
        <f>IF(B287-B258=0,0,"Error")</f>
        <v>0</v>
      </c>
      <c r="C288" s="38">
        <f>IF(C287-C258=0,0,"Error")</f>
        <v>0</v>
      </c>
      <c r="D288" s="38">
        <f>IF(D287-D258=0,0,"Error")</f>
        <v>0</v>
      </c>
      <c r="E288" s="38">
        <f>IF(E287-E258=0,0,"Error")</f>
        <v>0</v>
      </c>
    </row>
    <row r="289" spans="1:7" ht="15.75" thickBot="1" x14ac:dyDescent="0.3">
      <c r="A289" s="58"/>
      <c r="B289" s="59"/>
      <c r="C289" s="59"/>
      <c r="D289" s="59"/>
      <c r="E289" s="59"/>
    </row>
    <row r="290" spans="1:7" ht="27" customHeight="1" thickBot="1" x14ac:dyDescent="0.3">
      <c r="A290" s="9" t="s">
        <v>105</v>
      </c>
      <c r="B290" s="60">
        <f>B258+B231+B210+B188+B148+B111+B74+B37</f>
        <v>215000</v>
      </c>
      <c r="C290" s="60">
        <f t="shared" ref="C290:E290" si="25">C258+C231+C210+C188+C148+C111+C74+C37</f>
        <v>156600</v>
      </c>
      <c r="D290" s="60">
        <f t="shared" si="25"/>
        <v>157000</v>
      </c>
      <c r="E290" s="60">
        <f t="shared" si="25"/>
        <v>157500</v>
      </c>
    </row>
    <row r="291" spans="1:7" ht="24.75" thickBot="1" x14ac:dyDescent="0.3">
      <c r="A291" s="9" t="s">
        <v>106</v>
      </c>
      <c r="B291" s="60">
        <f>B292+B295+B298+B301+B304+B307+B310+B313+B314</f>
        <v>215000</v>
      </c>
      <c r="C291" s="60">
        <f t="shared" ref="C291:E291" si="26">C292+C295+C298+C301+C304+C307+C310+C313+C314</f>
        <v>156600</v>
      </c>
      <c r="D291" s="60">
        <f t="shared" si="26"/>
        <v>157000</v>
      </c>
      <c r="E291" s="60">
        <f t="shared" si="26"/>
        <v>157500</v>
      </c>
    </row>
    <row r="292" spans="1:7" ht="15.75" thickBot="1" x14ac:dyDescent="0.3">
      <c r="A292" s="26" t="s">
        <v>48</v>
      </c>
      <c r="B292" s="61">
        <f>B266+B156+B119+B82+B45</f>
        <v>70000</v>
      </c>
      <c r="C292" s="61">
        <f t="shared" ref="C292:E292" si="27">C266+C156+C119+C82+C45</f>
        <v>70000</v>
      </c>
      <c r="D292" s="61">
        <f t="shared" si="27"/>
        <v>70000</v>
      </c>
      <c r="E292" s="61">
        <f t="shared" si="27"/>
        <v>70000</v>
      </c>
      <c r="G292" s="23"/>
    </row>
    <row r="293" spans="1:7" ht="15.75" thickBot="1" x14ac:dyDescent="0.3">
      <c r="A293" s="28" t="s">
        <v>49</v>
      </c>
      <c r="B293" s="36"/>
      <c r="C293" s="36"/>
      <c r="D293" s="36"/>
      <c r="E293" s="36"/>
    </row>
    <row r="294" spans="1:7" ht="15.75" thickBot="1" x14ac:dyDescent="0.3">
      <c r="A294" s="28" t="s">
        <v>107</v>
      </c>
      <c r="B294" s="36"/>
      <c r="C294" s="36"/>
      <c r="D294" s="36"/>
      <c r="E294" s="36"/>
    </row>
    <row r="295" spans="1:7" ht="24.75" thickBot="1" x14ac:dyDescent="0.3">
      <c r="A295" s="26" t="s">
        <v>108</v>
      </c>
      <c r="B295" s="61">
        <f>B269+B159+B122+B85+B48</f>
        <v>10000</v>
      </c>
      <c r="C295" s="61">
        <f t="shared" ref="C295:E295" si="28">C269+C159+C122+C85+C48</f>
        <v>10000</v>
      </c>
      <c r="D295" s="61">
        <f t="shared" si="28"/>
        <v>10000</v>
      </c>
      <c r="E295" s="61">
        <f t="shared" si="28"/>
        <v>10000</v>
      </c>
    </row>
    <row r="296" spans="1:7" ht="15.75" thickBot="1" x14ac:dyDescent="0.3">
      <c r="A296" s="28" t="s">
        <v>49</v>
      </c>
      <c r="B296" s="27"/>
      <c r="C296" s="27"/>
      <c r="D296" s="27"/>
      <c r="E296" s="27"/>
    </row>
    <row r="297" spans="1:7" ht="15.75" thickBot="1" x14ac:dyDescent="0.3">
      <c r="A297" s="28" t="s">
        <v>107</v>
      </c>
      <c r="B297" s="36"/>
      <c r="C297" s="36"/>
      <c r="D297" s="36"/>
      <c r="E297" s="36"/>
    </row>
    <row r="298" spans="1:7" ht="15.75" thickBot="1" x14ac:dyDescent="0.3">
      <c r="A298" s="26" t="s">
        <v>52</v>
      </c>
      <c r="B298" s="61">
        <f>B272+B162+B125+B88+B51</f>
        <v>47550</v>
      </c>
      <c r="C298" s="61">
        <f t="shared" ref="C298:E298" si="29">C272+C162+C125+C88+C51</f>
        <v>69150</v>
      </c>
      <c r="D298" s="61">
        <f t="shared" si="29"/>
        <v>69550</v>
      </c>
      <c r="E298" s="61">
        <f t="shared" si="29"/>
        <v>70050</v>
      </c>
    </row>
    <row r="299" spans="1:7" ht="15.75" thickBot="1" x14ac:dyDescent="0.3">
      <c r="A299" s="28" t="s">
        <v>49</v>
      </c>
      <c r="B299" s="36"/>
      <c r="C299" s="36"/>
      <c r="D299" s="36"/>
      <c r="E299" s="36"/>
    </row>
    <row r="300" spans="1:7" ht="15.75" thickBot="1" x14ac:dyDescent="0.3">
      <c r="A300" s="28" t="s">
        <v>107</v>
      </c>
      <c r="B300" s="36"/>
      <c r="C300" s="36"/>
      <c r="D300" s="36"/>
      <c r="E300" s="36"/>
    </row>
    <row r="301" spans="1:7" ht="15.75" thickBot="1" x14ac:dyDescent="0.3">
      <c r="A301" s="26" t="s">
        <v>53</v>
      </c>
      <c r="B301" s="61">
        <f>B275+B165+B128+B91+B54</f>
        <v>0</v>
      </c>
      <c r="C301" s="61">
        <f t="shared" ref="C301:E301" si="30">C275+C165+C128+C91+C54</f>
        <v>0</v>
      </c>
      <c r="D301" s="61">
        <f t="shared" si="30"/>
        <v>0</v>
      </c>
      <c r="E301" s="61">
        <f t="shared" si="30"/>
        <v>0</v>
      </c>
    </row>
    <row r="302" spans="1:7" ht="15.75" thickBot="1" x14ac:dyDescent="0.3">
      <c r="A302" s="28" t="s">
        <v>49</v>
      </c>
      <c r="B302" s="27"/>
      <c r="C302" s="27"/>
      <c r="D302" s="27"/>
      <c r="E302" s="27"/>
    </row>
    <row r="303" spans="1:7" ht="15.75" thickBot="1" x14ac:dyDescent="0.3">
      <c r="A303" s="28" t="s">
        <v>107</v>
      </c>
      <c r="B303" s="36"/>
      <c r="C303" s="36"/>
      <c r="D303" s="36"/>
      <c r="E303" s="36"/>
    </row>
    <row r="304" spans="1:7" ht="15.75" thickBot="1" x14ac:dyDescent="0.3">
      <c r="A304" s="26" t="s">
        <v>54</v>
      </c>
      <c r="B304" s="61">
        <f>B278+B168+B131+B94+B57</f>
        <v>0</v>
      </c>
      <c r="C304" s="61">
        <f>C278+C168+C131+C94+C57</f>
        <v>0</v>
      </c>
      <c r="D304" s="61">
        <f>D278+D168+D131+D94+D57</f>
        <v>0</v>
      </c>
      <c r="E304" s="61">
        <f>E278+E168+E131+E94+E57</f>
        <v>0</v>
      </c>
    </row>
    <row r="305" spans="1:5" ht="15.75" thickBot="1" x14ac:dyDescent="0.3">
      <c r="A305" s="28" t="s">
        <v>49</v>
      </c>
      <c r="B305" s="27"/>
      <c r="C305" s="27"/>
      <c r="D305" s="27"/>
      <c r="E305" s="27"/>
    </row>
    <row r="306" spans="1:5" ht="15.75" thickBot="1" x14ac:dyDescent="0.3">
      <c r="A306" s="28" t="s">
        <v>107</v>
      </c>
      <c r="B306" s="36"/>
      <c r="C306" s="36"/>
      <c r="D306" s="36"/>
      <c r="E306" s="36"/>
    </row>
    <row r="307" spans="1:5" ht="15.75" thickBot="1" x14ac:dyDescent="0.3">
      <c r="A307" s="26" t="s">
        <v>55</v>
      </c>
      <c r="B307" s="61">
        <f>B281+B171+B134+B97+B60</f>
        <v>0</v>
      </c>
      <c r="C307" s="61">
        <f t="shared" ref="C307:E307" si="31">C281+C171+C134+C97+C60</f>
        <v>0</v>
      </c>
      <c r="D307" s="61">
        <f t="shared" si="31"/>
        <v>0</v>
      </c>
      <c r="E307" s="61">
        <f t="shared" si="31"/>
        <v>0</v>
      </c>
    </row>
    <row r="308" spans="1:5" ht="15.75" thickBot="1" x14ac:dyDescent="0.3">
      <c r="A308" s="28" t="s">
        <v>49</v>
      </c>
      <c r="B308" s="27"/>
      <c r="C308" s="27"/>
      <c r="D308" s="27"/>
      <c r="E308" s="27"/>
    </row>
    <row r="309" spans="1:5" ht="15.75" thickBot="1" x14ac:dyDescent="0.3">
      <c r="A309" s="28" t="s">
        <v>107</v>
      </c>
      <c r="B309" s="36"/>
      <c r="C309" s="36"/>
      <c r="D309" s="36"/>
      <c r="E309" s="36"/>
    </row>
    <row r="310" spans="1:5" ht="24.75" thickBot="1" x14ac:dyDescent="0.3">
      <c r="A310" s="26" t="s">
        <v>56</v>
      </c>
      <c r="B310" s="61">
        <f>B284+B174+B137+B100+B63</f>
        <v>450</v>
      </c>
      <c r="C310" s="61">
        <f t="shared" ref="C310:E310" si="32">C284+C174+C137+C100+C63</f>
        <v>450</v>
      </c>
      <c r="D310" s="61">
        <f t="shared" si="32"/>
        <v>450</v>
      </c>
      <c r="E310" s="61">
        <f t="shared" si="32"/>
        <v>450</v>
      </c>
    </row>
    <row r="311" spans="1:5" ht="15.75" thickBot="1" x14ac:dyDescent="0.3">
      <c r="A311" s="28" t="s">
        <v>49</v>
      </c>
      <c r="B311" s="27"/>
      <c r="C311" s="27"/>
      <c r="D311" s="27"/>
      <c r="E311" s="27"/>
    </row>
    <row r="312" spans="1:5" ht="15.75" thickBot="1" x14ac:dyDescent="0.3">
      <c r="A312" s="28" t="s">
        <v>107</v>
      </c>
      <c r="B312" s="36"/>
      <c r="C312" s="36"/>
      <c r="D312" s="36"/>
      <c r="E312" s="36"/>
    </row>
    <row r="313" spans="1:5" ht="15.75" thickBot="1" x14ac:dyDescent="0.3">
      <c r="A313" s="26" t="s">
        <v>85</v>
      </c>
      <c r="B313" s="27">
        <f>B239+B218+B196</f>
        <v>0</v>
      </c>
      <c r="C313" s="27">
        <f t="shared" ref="C313:E313" si="33">C239+C218+C196</f>
        <v>0</v>
      </c>
      <c r="D313" s="27">
        <f t="shared" si="33"/>
        <v>0</v>
      </c>
      <c r="E313" s="27">
        <f t="shared" si="33"/>
        <v>0</v>
      </c>
    </row>
    <row r="314" spans="1:5" ht="15.75" thickBot="1" x14ac:dyDescent="0.3">
      <c r="A314" s="26" t="s">
        <v>109</v>
      </c>
      <c r="B314" s="27">
        <f>B241+B220+B198</f>
        <v>87000</v>
      </c>
      <c r="C314" s="27">
        <f t="shared" ref="C314:E314" si="34">C241+C220+C198</f>
        <v>7000</v>
      </c>
      <c r="D314" s="27">
        <f t="shared" si="34"/>
        <v>7000</v>
      </c>
      <c r="E314" s="27">
        <f t="shared" si="34"/>
        <v>7000</v>
      </c>
    </row>
    <row r="315" spans="1:5" ht="15.75" thickBot="1" x14ac:dyDescent="0.3">
      <c r="A315" s="37" t="s">
        <v>58</v>
      </c>
      <c r="B315" s="38">
        <f>IF(B291-B290=0,0,"Error")</f>
        <v>0</v>
      </c>
      <c r="C315" s="38">
        <f>IF(C291-C290=0,0,"Error")</f>
        <v>0</v>
      </c>
      <c r="D315" s="38">
        <f>IF(D291-D290=0,0,"Error")</f>
        <v>0</v>
      </c>
      <c r="E315" s="38">
        <f>IF(E291-E290=0,0,"Error")</f>
        <v>0</v>
      </c>
    </row>
  </sheetData>
  <mergeCells count="72">
    <mergeCell ref="A2:E2"/>
    <mergeCell ref="A1:E1"/>
    <mergeCell ref="A255:A256"/>
    <mergeCell ref="A263:E263"/>
    <mergeCell ref="A264:A265"/>
    <mergeCell ref="B245:E245"/>
    <mergeCell ref="A246:E246"/>
    <mergeCell ref="A251:E251"/>
    <mergeCell ref="B252:E252"/>
    <mergeCell ref="B253:E253"/>
    <mergeCell ref="B254:E254"/>
    <mergeCell ref="A243:A244"/>
    <mergeCell ref="B243:E244"/>
    <mergeCell ref="B205:E205"/>
    <mergeCell ref="B206:E206"/>
    <mergeCell ref="A207:A208"/>
    <mergeCell ref="A215:E215"/>
    <mergeCell ref="A216:A217"/>
    <mergeCell ref="A222:A224"/>
    <mergeCell ref="B222:E224"/>
    <mergeCell ref="B226:E226"/>
    <mergeCell ref="B227:E227"/>
    <mergeCell ref="A228:A229"/>
    <mergeCell ref="A236:E236"/>
    <mergeCell ref="A237:A238"/>
    <mergeCell ref="B203:E203"/>
    <mergeCell ref="A154:A155"/>
    <mergeCell ref="A179:E179"/>
    <mergeCell ref="A180:E180"/>
    <mergeCell ref="B181:E181"/>
    <mergeCell ref="B183:E183"/>
    <mergeCell ref="B184:E184"/>
    <mergeCell ref="A185:A186"/>
    <mergeCell ref="A193:E193"/>
    <mergeCell ref="A194:A195"/>
    <mergeCell ref="A200:A202"/>
    <mergeCell ref="B200:E202"/>
    <mergeCell ref="A153:E153"/>
    <mergeCell ref="A80:A81"/>
    <mergeCell ref="B105:E105"/>
    <mergeCell ref="B106:E106"/>
    <mergeCell ref="B107:E107"/>
    <mergeCell ref="A108:A109"/>
    <mergeCell ref="A116:E116"/>
    <mergeCell ref="A117:A118"/>
    <mergeCell ref="B142:E142"/>
    <mergeCell ref="B143:E143"/>
    <mergeCell ref="B144:E144"/>
    <mergeCell ref="A145:A146"/>
    <mergeCell ref="A79:E79"/>
    <mergeCell ref="B31:E31"/>
    <mergeCell ref="F31:F33"/>
    <mergeCell ref="B32:E32"/>
    <mergeCell ref="B33:E33"/>
    <mergeCell ref="A34:A35"/>
    <mergeCell ref="A42:E42"/>
    <mergeCell ref="A43:A44"/>
    <mergeCell ref="B68:E68"/>
    <mergeCell ref="B69:E69"/>
    <mergeCell ref="B70:E70"/>
    <mergeCell ref="A71:A72"/>
    <mergeCell ref="A30:E30"/>
    <mergeCell ref="A3:E3"/>
    <mergeCell ref="B5:E5"/>
    <mergeCell ref="B6:E6"/>
    <mergeCell ref="B7:E7"/>
    <mergeCell ref="A8:E8"/>
    <mergeCell ref="A9:E11"/>
    <mergeCell ref="B12:E12"/>
    <mergeCell ref="A13:A14"/>
    <mergeCell ref="B18:E18"/>
    <mergeCell ref="A19:E19"/>
  </mergeCells>
  <pageMargins left="0.7" right="0.25" top="0.75" bottom="0.75" header="0.3" footer="0.3"/>
  <pageSetup scale="1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view="pageBreakPreview" topLeftCell="A274" zoomScale="60" zoomScaleNormal="120" workbookViewId="0">
      <selection sqref="A1:E1"/>
    </sheetView>
  </sheetViews>
  <sheetFormatPr defaultRowHeight="15" x14ac:dyDescent="0.25"/>
  <cols>
    <col min="1" max="1" width="29.7109375" customWidth="1"/>
    <col min="2" max="2" width="12.7109375" customWidth="1"/>
    <col min="3" max="3" width="11.85546875" customWidth="1"/>
    <col min="4" max="4" width="14.7109375" customWidth="1"/>
    <col min="5" max="5" width="13.85546875" customWidth="1"/>
    <col min="6" max="6" width="9" customWidth="1"/>
    <col min="7" max="7" width="8.28515625" customWidth="1"/>
    <col min="8" max="8" width="7.7109375" customWidth="1"/>
  </cols>
  <sheetData>
    <row r="1" spans="1:10" ht="15.75" x14ac:dyDescent="0.25">
      <c r="A1" s="540" t="s">
        <v>383</v>
      </c>
      <c r="B1" s="540"/>
      <c r="C1" s="540"/>
      <c r="D1" s="540"/>
      <c r="E1" s="540"/>
    </row>
    <row r="2" spans="1:10" ht="35.25" customHeight="1" x14ac:dyDescent="0.25">
      <c r="A2" s="510" t="s">
        <v>110</v>
      </c>
      <c r="B2" s="510"/>
      <c r="C2" s="510"/>
      <c r="D2" s="510"/>
      <c r="E2" s="510"/>
    </row>
    <row r="3" spans="1:10" ht="18" customHeight="1" x14ac:dyDescent="0.25">
      <c r="A3" s="264" t="s">
        <v>111</v>
      </c>
      <c r="B3" s="264"/>
      <c r="C3" s="264"/>
      <c r="D3" s="264"/>
      <c r="E3" s="264"/>
    </row>
    <row r="4" spans="1:10" ht="15.75" thickBot="1" x14ac:dyDescent="0.3"/>
    <row r="5" spans="1:10" ht="15.75" thickBot="1" x14ac:dyDescent="0.3">
      <c r="A5" s="2" t="s">
        <v>2</v>
      </c>
      <c r="B5" s="265" t="s">
        <v>112</v>
      </c>
      <c r="C5" s="265"/>
      <c r="D5" s="265"/>
      <c r="E5" s="265"/>
    </row>
    <row r="6" spans="1:10" ht="15.75" thickBot="1" x14ac:dyDescent="0.3">
      <c r="A6" s="2" t="s">
        <v>4</v>
      </c>
      <c r="B6" s="266" t="s">
        <v>113</v>
      </c>
      <c r="C6" s="267"/>
      <c r="D6" s="267"/>
      <c r="E6" s="268"/>
    </row>
    <row r="7" spans="1:10" ht="15.75" thickBot="1" x14ac:dyDescent="0.3">
      <c r="A7" s="2" t="s">
        <v>6</v>
      </c>
      <c r="B7" s="269" t="s">
        <v>7</v>
      </c>
      <c r="C7" s="270"/>
      <c r="D7" s="270"/>
      <c r="E7" s="271"/>
    </row>
    <row r="8" spans="1:10" ht="15.75" thickBot="1" x14ac:dyDescent="0.3">
      <c r="A8" s="272" t="s">
        <v>8</v>
      </c>
      <c r="B8" s="273"/>
      <c r="C8" s="273"/>
      <c r="D8" s="273"/>
      <c r="E8" s="274"/>
    </row>
    <row r="9" spans="1:10" ht="6" customHeight="1" x14ac:dyDescent="0.25">
      <c r="A9" s="328" t="s">
        <v>114</v>
      </c>
      <c r="B9" s="329"/>
      <c r="C9" s="329"/>
      <c r="D9" s="329"/>
      <c r="E9" s="330"/>
    </row>
    <row r="10" spans="1:10" ht="47.25" customHeight="1" x14ac:dyDescent="0.25">
      <c r="A10" s="331"/>
      <c r="B10" s="332"/>
      <c r="C10" s="332"/>
      <c r="D10" s="332"/>
      <c r="E10" s="333"/>
    </row>
    <row r="11" spans="1:10" ht="0.75" customHeight="1" thickBot="1" x14ac:dyDescent="0.3">
      <c r="A11" s="334"/>
      <c r="B11" s="335"/>
      <c r="C11" s="335"/>
      <c r="D11" s="335"/>
      <c r="E11" s="336"/>
    </row>
    <row r="12" spans="1:10" ht="112.5" customHeight="1" thickBot="1" x14ac:dyDescent="0.3">
      <c r="A12" s="3" t="s">
        <v>10</v>
      </c>
      <c r="B12" s="337" t="s">
        <v>115</v>
      </c>
      <c r="C12" s="338"/>
      <c r="D12" s="338"/>
      <c r="E12" s="339"/>
    </row>
    <row r="13" spans="1:10" ht="15.75" customHeight="1" x14ac:dyDescent="0.25">
      <c r="A13" s="281" t="s">
        <v>12</v>
      </c>
      <c r="B13" s="4">
        <v>2019</v>
      </c>
      <c r="C13" s="4">
        <v>2020</v>
      </c>
      <c r="D13" s="4">
        <v>2021</v>
      </c>
      <c r="E13" s="4">
        <v>2022</v>
      </c>
      <c r="F13" s="63"/>
    </row>
    <row r="14" spans="1:10" ht="10.5" customHeight="1" thickBot="1" x14ac:dyDescent="0.3">
      <c r="A14" s="282"/>
      <c r="B14" s="5" t="s">
        <v>13</v>
      </c>
      <c r="C14" s="5" t="s">
        <v>14</v>
      </c>
      <c r="D14" s="5" t="s">
        <v>14</v>
      </c>
      <c r="E14" s="5" t="s">
        <v>14</v>
      </c>
      <c r="F14" s="64"/>
      <c r="G14" s="65"/>
    </row>
    <row r="15" spans="1:10" ht="68.25" thickBot="1" x14ac:dyDescent="0.3">
      <c r="A15" s="15" t="s">
        <v>116</v>
      </c>
      <c r="B15" s="13" t="s">
        <v>16</v>
      </c>
      <c r="C15" s="13" t="s">
        <v>18</v>
      </c>
      <c r="D15" s="13" t="s">
        <v>18</v>
      </c>
      <c r="E15" s="13" t="s">
        <v>18</v>
      </c>
      <c r="J15" s="65"/>
    </row>
    <row r="16" spans="1:10" ht="45.75" thickBot="1" x14ac:dyDescent="0.3">
      <c r="A16" s="66" t="s">
        <v>117</v>
      </c>
      <c r="B16" s="13" t="s">
        <v>16</v>
      </c>
      <c r="C16" s="13" t="s">
        <v>18</v>
      </c>
      <c r="D16" s="13" t="s">
        <v>18</v>
      </c>
      <c r="E16" s="13" t="s">
        <v>18</v>
      </c>
    </row>
    <row r="17" spans="1:8" ht="68.25" thickBot="1" x14ac:dyDescent="0.3">
      <c r="A17" s="15" t="s">
        <v>118</v>
      </c>
      <c r="B17" s="13" t="s">
        <v>16</v>
      </c>
      <c r="C17" s="13" t="s">
        <v>18</v>
      </c>
      <c r="D17" s="13" t="s">
        <v>18</v>
      </c>
      <c r="E17" s="13" t="s">
        <v>18</v>
      </c>
    </row>
    <row r="18" spans="1:8" ht="34.5" thickBot="1" x14ac:dyDescent="0.3">
      <c r="A18" s="15" t="s">
        <v>119</v>
      </c>
      <c r="B18" s="13" t="s">
        <v>16</v>
      </c>
      <c r="C18" s="13" t="s">
        <v>18</v>
      </c>
      <c r="D18" s="13" t="s">
        <v>18</v>
      </c>
      <c r="E18" s="13" t="s">
        <v>18</v>
      </c>
    </row>
    <row r="19" spans="1:8" ht="34.5" thickBot="1" x14ac:dyDescent="0.3">
      <c r="A19" s="15" t="s">
        <v>120</v>
      </c>
      <c r="B19" s="13" t="s">
        <v>16</v>
      </c>
      <c r="C19" s="13" t="s">
        <v>18</v>
      </c>
      <c r="D19" s="13" t="s">
        <v>18</v>
      </c>
      <c r="E19" s="13" t="s">
        <v>18</v>
      </c>
    </row>
    <row r="20" spans="1:8" ht="87" customHeight="1" thickBot="1" x14ac:dyDescent="0.3">
      <c r="A20" s="68" t="s">
        <v>20</v>
      </c>
      <c r="B20" s="340" t="s">
        <v>121</v>
      </c>
      <c r="C20" s="341"/>
      <c r="D20" s="341"/>
      <c r="E20" s="342"/>
    </row>
    <row r="21" spans="1:8" ht="15.75" customHeight="1" thickBot="1" x14ac:dyDescent="0.3">
      <c r="A21" s="286" t="s">
        <v>22</v>
      </c>
      <c r="B21" s="287"/>
      <c r="C21" s="287"/>
      <c r="D21" s="287"/>
      <c r="E21" s="288"/>
      <c r="F21" s="10"/>
      <c r="H21" s="10"/>
    </row>
    <row r="22" spans="1:8" ht="45.75" thickBot="1" x14ac:dyDescent="0.3">
      <c r="A22" s="11" t="s">
        <v>122</v>
      </c>
      <c r="B22" s="17">
        <v>0.1</v>
      </c>
      <c r="C22" s="17">
        <v>0.1</v>
      </c>
      <c r="D22" s="17">
        <v>0.1</v>
      </c>
      <c r="E22" s="17">
        <v>0.1</v>
      </c>
    </row>
    <row r="23" spans="1:8" ht="34.5" thickBot="1" x14ac:dyDescent="0.3">
      <c r="A23" s="11" t="s">
        <v>123</v>
      </c>
      <c r="B23" s="17" t="s">
        <v>16</v>
      </c>
      <c r="C23" s="17" t="s">
        <v>18</v>
      </c>
      <c r="D23" s="17" t="s">
        <v>18</v>
      </c>
      <c r="E23" s="17" t="s">
        <v>18</v>
      </c>
    </row>
    <row r="24" spans="1:8" ht="34.5" thickBot="1" x14ac:dyDescent="0.3">
      <c r="A24" s="11" t="s">
        <v>124</v>
      </c>
      <c r="B24" s="17" t="s">
        <v>16</v>
      </c>
      <c r="C24" s="17" t="s">
        <v>18</v>
      </c>
      <c r="D24" s="17" t="s">
        <v>18</v>
      </c>
      <c r="E24" s="17" t="s">
        <v>18</v>
      </c>
    </row>
    <row r="25" spans="1:8" ht="45.75" thickBot="1" x14ac:dyDescent="0.3">
      <c r="A25" s="11" t="s">
        <v>125</v>
      </c>
      <c r="B25" s="17">
        <v>0.1</v>
      </c>
      <c r="C25" s="17">
        <v>0.1</v>
      </c>
      <c r="D25" s="17">
        <v>0.1</v>
      </c>
      <c r="E25" s="17">
        <v>0.1</v>
      </c>
    </row>
    <row r="26" spans="1:8" ht="34.5" thickBot="1" x14ac:dyDescent="0.3">
      <c r="A26" s="11" t="s">
        <v>126</v>
      </c>
      <c r="B26" s="17">
        <v>0.2</v>
      </c>
      <c r="C26" s="17">
        <v>0.2</v>
      </c>
      <c r="D26" s="17">
        <v>0.2</v>
      </c>
      <c r="E26" s="17">
        <v>0.2</v>
      </c>
    </row>
    <row r="27" spans="1:8" ht="23.25" thickBot="1" x14ac:dyDescent="0.3">
      <c r="A27" s="11" t="s">
        <v>127</v>
      </c>
      <c r="B27" s="17" t="s">
        <v>128</v>
      </c>
      <c r="C27" s="17" t="s">
        <v>129</v>
      </c>
      <c r="D27" s="17" t="s">
        <v>129</v>
      </c>
      <c r="E27" s="17" t="s">
        <v>129</v>
      </c>
    </row>
    <row r="28" spans="1:8" ht="23.25" thickBot="1" x14ac:dyDescent="0.3">
      <c r="A28" s="11" t="s">
        <v>130</v>
      </c>
      <c r="B28" s="17">
        <v>7.0000000000000007E-2</v>
      </c>
      <c r="C28" s="17">
        <v>7.0000000000000007E-2</v>
      </c>
      <c r="D28" s="17">
        <v>0.1</v>
      </c>
      <c r="E28" s="17">
        <v>0.12</v>
      </c>
    </row>
    <row r="29" spans="1:8" ht="23.25" thickBot="1" x14ac:dyDescent="0.3">
      <c r="A29" s="11" t="s">
        <v>131</v>
      </c>
      <c r="B29" s="17">
        <v>0.05</v>
      </c>
      <c r="C29" s="17">
        <v>0.05</v>
      </c>
      <c r="D29" s="17">
        <v>0.05</v>
      </c>
      <c r="E29" s="17">
        <v>0.05</v>
      </c>
    </row>
    <row r="30" spans="1:8" ht="57" thickBot="1" x14ac:dyDescent="0.3">
      <c r="A30" s="69" t="s">
        <v>132</v>
      </c>
      <c r="B30" s="17">
        <v>0.05</v>
      </c>
      <c r="C30" s="17">
        <v>0.05</v>
      </c>
      <c r="D30" s="17">
        <v>0.05</v>
      </c>
      <c r="E30" s="17">
        <v>0.05</v>
      </c>
    </row>
    <row r="31" spans="1:8" ht="23.25" thickBot="1" x14ac:dyDescent="0.3">
      <c r="A31" s="15" t="s">
        <v>133</v>
      </c>
      <c r="B31" s="17" t="s">
        <v>16</v>
      </c>
      <c r="C31" s="17" t="s">
        <v>18</v>
      </c>
      <c r="D31" s="17" t="s">
        <v>18</v>
      </c>
      <c r="E31" s="17" t="s">
        <v>18</v>
      </c>
    </row>
    <row r="32" spans="1:8" ht="15.75" thickBot="1" x14ac:dyDescent="0.3">
      <c r="A32" s="343" t="s">
        <v>134</v>
      </c>
      <c r="B32" s="344"/>
      <c r="C32" s="344"/>
      <c r="D32" s="344"/>
      <c r="E32" s="345"/>
    </row>
    <row r="33" spans="1:9" ht="15.75" thickBot="1" x14ac:dyDescent="0.3">
      <c r="A33" s="261" t="s">
        <v>33</v>
      </c>
      <c r="B33" s="262"/>
      <c r="C33" s="262"/>
      <c r="D33" s="262"/>
      <c r="E33" s="263"/>
    </row>
    <row r="34" spans="1:9" ht="33" customHeight="1" thickBot="1" x14ac:dyDescent="0.3">
      <c r="A34" s="19" t="s">
        <v>34</v>
      </c>
      <c r="B34" s="337" t="s">
        <v>135</v>
      </c>
      <c r="C34" s="338"/>
      <c r="D34" s="338"/>
      <c r="E34" s="339"/>
    </row>
    <row r="35" spans="1:9" ht="38.25" customHeight="1" thickBot="1" x14ac:dyDescent="0.3">
      <c r="A35" s="15" t="s">
        <v>36</v>
      </c>
      <c r="B35" s="361" t="s">
        <v>136</v>
      </c>
      <c r="C35" s="362"/>
      <c r="D35" s="362"/>
      <c r="E35" s="363"/>
    </row>
    <row r="36" spans="1:9" ht="15.75" thickBot="1" x14ac:dyDescent="0.3">
      <c r="A36" s="15" t="s">
        <v>38</v>
      </c>
      <c r="B36" s="323" t="s">
        <v>137</v>
      </c>
      <c r="C36" s="324"/>
      <c r="D36" s="324"/>
      <c r="E36" s="325"/>
    </row>
    <row r="37" spans="1:9" ht="12.75" customHeight="1" x14ac:dyDescent="0.25">
      <c r="A37" s="281"/>
      <c r="B37" s="20">
        <v>2019</v>
      </c>
      <c r="C37" s="20">
        <v>2020</v>
      </c>
      <c r="D37" s="20">
        <v>2021</v>
      </c>
      <c r="E37" s="20">
        <v>2022</v>
      </c>
    </row>
    <row r="38" spans="1:9" ht="15" customHeight="1" thickBot="1" x14ac:dyDescent="0.3">
      <c r="A38" s="282"/>
      <c r="B38" s="21" t="s">
        <v>13</v>
      </c>
      <c r="C38" s="21" t="s">
        <v>14</v>
      </c>
      <c r="D38" s="21" t="s">
        <v>14</v>
      </c>
      <c r="E38" s="21" t="s">
        <v>14</v>
      </c>
    </row>
    <row r="39" spans="1:9" ht="15.75" thickBot="1" x14ac:dyDescent="0.3">
      <c r="A39" s="15" t="s">
        <v>40</v>
      </c>
      <c r="B39" s="22">
        <v>356</v>
      </c>
      <c r="C39" s="22">
        <v>356</v>
      </c>
      <c r="D39" s="22">
        <v>356</v>
      </c>
      <c r="E39" s="22">
        <v>356</v>
      </c>
    </row>
    <row r="40" spans="1:9" ht="15.75" thickBot="1" x14ac:dyDescent="0.3">
      <c r="A40" s="15" t="s">
        <v>41</v>
      </c>
      <c r="B40" s="22">
        <v>1513000</v>
      </c>
      <c r="C40" s="22">
        <v>1513000</v>
      </c>
      <c r="D40" s="22">
        <v>1573026</v>
      </c>
      <c r="E40" s="22">
        <v>1573026</v>
      </c>
    </row>
    <row r="41" spans="1:9" ht="15.75" thickBot="1" x14ac:dyDescent="0.3">
      <c r="A41" s="15" t="s">
        <v>42</v>
      </c>
      <c r="B41" s="22">
        <f>B40/B39</f>
        <v>4250</v>
      </c>
      <c r="C41" s="22">
        <f t="shared" ref="C41:E41" si="0">C40/C39</f>
        <v>4250</v>
      </c>
      <c r="D41" s="22">
        <f t="shared" si="0"/>
        <v>4418.6123595505615</v>
      </c>
      <c r="E41" s="22">
        <f t="shared" si="0"/>
        <v>4418.6123595505615</v>
      </c>
    </row>
    <row r="42" spans="1:9" ht="15.75" thickBot="1" x14ac:dyDescent="0.3">
      <c r="A42" s="15" t="s">
        <v>43</v>
      </c>
      <c r="B42" s="24" t="s">
        <v>44</v>
      </c>
      <c r="C42" s="25">
        <f>C39/B39-1</f>
        <v>0</v>
      </c>
      <c r="D42" s="25">
        <f t="shared" ref="D42:E44" si="1">D39/C39-1</f>
        <v>0</v>
      </c>
      <c r="E42" s="25">
        <f t="shared" si="1"/>
        <v>0</v>
      </c>
      <c r="F42" s="23"/>
      <c r="G42" s="23"/>
      <c r="H42" s="23"/>
      <c r="I42" s="23"/>
    </row>
    <row r="43" spans="1:9" ht="15.75" thickBot="1" x14ac:dyDescent="0.3">
      <c r="A43" s="15" t="s">
        <v>45</v>
      </c>
      <c r="B43" s="24" t="s">
        <v>44</v>
      </c>
      <c r="C43" s="25">
        <f>C40/B40-1</f>
        <v>0</v>
      </c>
      <c r="D43" s="25">
        <f t="shared" si="1"/>
        <v>3.9673496364837968E-2</v>
      </c>
      <c r="E43" s="25">
        <f t="shared" si="1"/>
        <v>0</v>
      </c>
    </row>
    <row r="44" spans="1:9" ht="15.75" thickBot="1" x14ac:dyDescent="0.3">
      <c r="A44" s="15" t="s">
        <v>46</v>
      </c>
      <c r="B44" s="24" t="s">
        <v>44</v>
      </c>
      <c r="C44" s="25">
        <f>C41/B41-1</f>
        <v>0</v>
      </c>
      <c r="D44" s="25">
        <f t="shared" si="1"/>
        <v>3.9673496364837968E-2</v>
      </c>
      <c r="E44" s="25">
        <f t="shared" si="1"/>
        <v>0</v>
      </c>
    </row>
    <row r="45" spans="1:9" ht="15.75" thickBot="1" x14ac:dyDescent="0.3">
      <c r="A45" s="289" t="s">
        <v>47</v>
      </c>
      <c r="B45" s="290"/>
      <c r="C45" s="290"/>
      <c r="D45" s="290"/>
      <c r="E45" s="291"/>
    </row>
    <row r="46" spans="1:9" ht="12.75" customHeight="1" x14ac:dyDescent="0.25">
      <c r="A46" s="281"/>
      <c r="B46" s="20">
        <v>2019</v>
      </c>
      <c r="C46" s="20">
        <v>2020</v>
      </c>
      <c r="D46" s="20">
        <v>2021</v>
      </c>
      <c r="E46" s="20">
        <v>2022</v>
      </c>
    </row>
    <row r="47" spans="1:9" ht="15" customHeight="1" thickBot="1" x14ac:dyDescent="0.3">
      <c r="A47" s="282"/>
      <c r="B47" s="21" t="s">
        <v>13</v>
      </c>
      <c r="C47" s="21" t="s">
        <v>14</v>
      </c>
      <c r="D47" s="21" t="s">
        <v>14</v>
      </c>
      <c r="E47" s="21" t="s">
        <v>14</v>
      </c>
    </row>
    <row r="48" spans="1:9" ht="15.75" thickBot="1" x14ac:dyDescent="0.3">
      <c r="A48" s="26" t="s">
        <v>48</v>
      </c>
      <c r="B48" s="27">
        <v>677000</v>
      </c>
      <c r="C48" s="27">
        <v>677000</v>
      </c>
      <c r="D48" s="27">
        <v>677000</v>
      </c>
      <c r="E48" s="27">
        <v>677000</v>
      </c>
    </row>
    <row r="49" spans="1:5" ht="24.75" thickBot="1" x14ac:dyDescent="0.3">
      <c r="A49" s="70" t="s">
        <v>138</v>
      </c>
      <c r="B49" s="71"/>
      <c r="C49" s="72"/>
      <c r="D49" s="72"/>
      <c r="E49" s="72"/>
    </row>
    <row r="50" spans="1:5" ht="24.75" thickBot="1" x14ac:dyDescent="0.3">
      <c r="A50" s="28" t="s">
        <v>139</v>
      </c>
      <c r="B50" s="36"/>
      <c r="C50" s="30"/>
      <c r="D50" s="30"/>
      <c r="E50" s="30"/>
    </row>
    <row r="51" spans="1:5" ht="24.75" thickBot="1" x14ac:dyDescent="0.3">
      <c r="A51" s="26" t="s">
        <v>108</v>
      </c>
      <c r="B51" s="27">
        <v>60000</v>
      </c>
      <c r="C51" s="27">
        <v>60000</v>
      </c>
      <c r="D51" s="27">
        <v>60000</v>
      </c>
      <c r="E51" s="27">
        <v>60000</v>
      </c>
    </row>
    <row r="52" spans="1:5" ht="36.75" thickBot="1" x14ac:dyDescent="0.3">
      <c r="A52" s="28" t="s">
        <v>140</v>
      </c>
      <c r="B52" s="36"/>
      <c r="C52" s="27"/>
      <c r="D52" s="27"/>
      <c r="E52" s="27"/>
    </row>
    <row r="53" spans="1:5" ht="36.75" thickBot="1" x14ac:dyDescent="0.3">
      <c r="A53" s="28" t="s">
        <v>141</v>
      </c>
      <c r="B53" s="36"/>
      <c r="C53" s="27"/>
      <c r="D53" s="27"/>
      <c r="E53" s="27"/>
    </row>
    <row r="54" spans="1:5" ht="15.75" thickBot="1" x14ac:dyDescent="0.3">
      <c r="A54" s="26" t="s">
        <v>52</v>
      </c>
      <c r="B54" s="27">
        <v>776000</v>
      </c>
      <c r="C54" s="27">
        <v>776000</v>
      </c>
      <c r="D54" s="27">
        <v>836026</v>
      </c>
      <c r="E54" s="27">
        <v>836026</v>
      </c>
    </row>
    <row r="55" spans="1:5" ht="24.75" thickBot="1" x14ac:dyDescent="0.3">
      <c r="A55" s="28" t="s">
        <v>142</v>
      </c>
      <c r="B55" s="36"/>
      <c r="C55" s="27"/>
      <c r="D55" s="27"/>
      <c r="E55" s="27"/>
    </row>
    <row r="56" spans="1:5" ht="36.75" thickBot="1" x14ac:dyDescent="0.3">
      <c r="A56" s="28" t="s">
        <v>143</v>
      </c>
      <c r="B56" s="36"/>
      <c r="C56" s="27"/>
      <c r="D56" s="27"/>
      <c r="E56" s="27"/>
    </row>
    <row r="57" spans="1:5" ht="15.75" thickBot="1" x14ac:dyDescent="0.3">
      <c r="A57" s="26" t="s">
        <v>53</v>
      </c>
      <c r="B57" s="36">
        <v>0</v>
      </c>
      <c r="C57" s="27">
        <v>0</v>
      </c>
      <c r="D57" s="27">
        <v>0</v>
      </c>
      <c r="E57" s="27">
        <v>0</v>
      </c>
    </row>
    <row r="58" spans="1:5" ht="24.75" thickBot="1" x14ac:dyDescent="0.3">
      <c r="A58" s="28" t="s">
        <v>144</v>
      </c>
      <c r="B58" s="36"/>
      <c r="C58" s="27"/>
      <c r="D58" s="27"/>
      <c r="E58" s="27"/>
    </row>
    <row r="59" spans="1:5" ht="24.75" thickBot="1" x14ac:dyDescent="0.3">
      <c r="A59" s="28" t="s">
        <v>145</v>
      </c>
      <c r="B59" s="36"/>
      <c r="C59" s="27"/>
      <c r="D59" s="27"/>
      <c r="E59" s="27"/>
    </row>
    <row r="60" spans="1:5" ht="15.75" thickBot="1" x14ac:dyDescent="0.3">
      <c r="A60" s="26" t="s">
        <v>54</v>
      </c>
      <c r="B60" s="36">
        <v>0</v>
      </c>
      <c r="C60" s="27">
        <v>0</v>
      </c>
      <c r="D60" s="27">
        <v>0</v>
      </c>
      <c r="E60" s="27">
        <v>0</v>
      </c>
    </row>
    <row r="61" spans="1:5" ht="36.75" thickBot="1" x14ac:dyDescent="0.3">
      <c r="A61" s="28" t="s">
        <v>146</v>
      </c>
      <c r="B61" s="36"/>
      <c r="C61" s="27"/>
      <c r="D61" s="27"/>
      <c r="E61" s="27"/>
    </row>
    <row r="62" spans="1:5" ht="36.75" thickBot="1" x14ac:dyDescent="0.3">
      <c r="A62" s="28" t="s">
        <v>147</v>
      </c>
      <c r="B62" s="36"/>
      <c r="C62" s="27"/>
      <c r="D62" s="27"/>
      <c r="E62" s="27"/>
    </row>
    <row r="63" spans="1:5" ht="15.75" thickBot="1" x14ac:dyDescent="0.3">
      <c r="A63" s="26" t="s">
        <v>55</v>
      </c>
      <c r="B63" s="36">
        <v>0</v>
      </c>
      <c r="C63" s="27">
        <v>0</v>
      </c>
      <c r="D63" s="27">
        <v>0</v>
      </c>
      <c r="E63" s="27">
        <v>0</v>
      </c>
    </row>
    <row r="64" spans="1:5" ht="24.75" thickBot="1" x14ac:dyDescent="0.3">
      <c r="A64" s="28" t="s">
        <v>148</v>
      </c>
      <c r="B64" s="36"/>
      <c r="C64" s="27"/>
      <c r="D64" s="27"/>
      <c r="E64" s="27"/>
    </row>
    <row r="65" spans="1:5" ht="24.75" thickBot="1" x14ac:dyDescent="0.3">
      <c r="A65" s="28" t="s">
        <v>149</v>
      </c>
      <c r="B65" s="36"/>
      <c r="C65" s="27"/>
      <c r="D65" s="27"/>
      <c r="E65" s="27"/>
    </row>
    <row r="66" spans="1:5" ht="24.75" thickBot="1" x14ac:dyDescent="0.3">
      <c r="A66" s="26" t="s">
        <v>56</v>
      </c>
      <c r="B66" s="36">
        <v>0</v>
      </c>
      <c r="C66" s="27">
        <v>0</v>
      </c>
      <c r="D66" s="27">
        <v>0</v>
      </c>
      <c r="E66" s="27">
        <v>0</v>
      </c>
    </row>
    <row r="67" spans="1:5" ht="36.75" thickBot="1" x14ac:dyDescent="0.3">
      <c r="A67" s="28" t="s">
        <v>150</v>
      </c>
      <c r="B67" s="36"/>
      <c r="C67" s="27"/>
      <c r="D67" s="27"/>
      <c r="E67" s="27"/>
    </row>
    <row r="68" spans="1:5" ht="36.75" thickBot="1" x14ac:dyDescent="0.3">
      <c r="A68" s="28" t="s">
        <v>151</v>
      </c>
      <c r="B68" s="36"/>
      <c r="C68" s="27"/>
      <c r="D68" s="27"/>
      <c r="E68" s="27"/>
    </row>
    <row r="69" spans="1:5" ht="15.75" thickBot="1" x14ac:dyDescent="0.3">
      <c r="A69" s="53" t="s">
        <v>57</v>
      </c>
      <c r="B69" s="36">
        <f>B66+B63+B60+B57+B54+B51+B48</f>
        <v>1513000</v>
      </c>
      <c r="C69" s="36">
        <f t="shared" ref="C69:E69" si="2">C66+C63+C60+C57+C54+C51+C48</f>
        <v>1513000</v>
      </c>
      <c r="D69" s="36">
        <f t="shared" si="2"/>
        <v>1573026</v>
      </c>
      <c r="E69" s="36">
        <f t="shared" si="2"/>
        <v>1573026</v>
      </c>
    </row>
    <row r="70" spans="1:5" ht="5.25" customHeight="1" x14ac:dyDescent="0.25">
      <c r="A70" s="309" t="s">
        <v>152</v>
      </c>
      <c r="B70" s="346" t="s">
        <v>153</v>
      </c>
      <c r="C70" s="347"/>
      <c r="D70" s="347"/>
      <c r="E70" s="348"/>
    </row>
    <row r="71" spans="1:5" x14ac:dyDescent="0.25">
      <c r="A71" s="310"/>
      <c r="B71" s="349"/>
      <c r="C71" s="350"/>
      <c r="D71" s="350"/>
      <c r="E71" s="351"/>
    </row>
    <row r="72" spans="1:5" ht="14.25" customHeight="1" thickBot="1" x14ac:dyDescent="0.3">
      <c r="A72" s="311"/>
      <c r="B72" s="352"/>
      <c r="C72" s="353"/>
      <c r="D72" s="353"/>
      <c r="E72" s="354"/>
    </row>
    <row r="73" spans="1:5" ht="15.75" thickBot="1" x14ac:dyDescent="0.3">
      <c r="A73" s="37" t="s">
        <v>58</v>
      </c>
      <c r="B73" s="38">
        <f>IF(B69-B40=0,0,"Error")</f>
        <v>0</v>
      </c>
      <c r="C73" s="38">
        <f>IF(C69-C40=0,0,"Error")</f>
        <v>0</v>
      </c>
      <c r="D73" s="38">
        <f>IF(D69-D40=0,0,"Error")</f>
        <v>0</v>
      </c>
      <c r="E73" s="38">
        <f>IF(E69-E40=0,0,"Error")</f>
        <v>0</v>
      </c>
    </row>
    <row r="74" spans="1:5" ht="17.25" customHeight="1" thickBot="1" x14ac:dyDescent="0.3">
      <c r="A74" s="19" t="s">
        <v>93</v>
      </c>
      <c r="B74" s="355" t="s">
        <v>154</v>
      </c>
      <c r="C74" s="356"/>
      <c r="D74" s="356"/>
      <c r="E74" s="357"/>
    </row>
    <row r="75" spans="1:5" ht="34.5" customHeight="1" thickBot="1" x14ac:dyDescent="0.3">
      <c r="A75" s="15" t="s">
        <v>36</v>
      </c>
      <c r="B75" s="358" t="s">
        <v>155</v>
      </c>
      <c r="C75" s="359"/>
      <c r="D75" s="359"/>
      <c r="E75" s="360"/>
    </row>
    <row r="76" spans="1:5" ht="15.75" thickBot="1" x14ac:dyDescent="0.3">
      <c r="A76" s="15" t="s">
        <v>38</v>
      </c>
      <c r="B76" s="323" t="s">
        <v>156</v>
      </c>
      <c r="C76" s="324"/>
      <c r="D76" s="324"/>
      <c r="E76" s="325"/>
    </row>
    <row r="77" spans="1:5" ht="12.75" customHeight="1" x14ac:dyDescent="0.25">
      <c r="A77" s="281"/>
      <c r="B77" s="20">
        <v>2019</v>
      </c>
      <c r="C77" s="20">
        <v>2020</v>
      </c>
      <c r="D77" s="20">
        <v>2021</v>
      </c>
      <c r="E77" s="20">
        <v>2022</v>
      </c>
    </row>
    <row r="78" spans="1:5" ht="13.5" customHeight="1" thickBot="1" x14ac:dyDescent="0.3">
      <c r="A78" s="282"/>
      <c r="B78" s="21" t="s">
        <v>13</v>
      </c>
      <c r="C78" s="21" t="s">
        <v>14</v>
      </c>
      <c r="D78" s="21" t="s">
        <v>14</v>
      </c>
      <c r="E78" s="21" t="s">
        <v>14</v>
      </c>
    </row>
    <row r="79" spans="1:5" ht="15.75" thickBot="1" x14ac:dyDescent="0.3">
      <c r="A79" s="15" t="s">
        <v>40</v>
      </c>
      <c r="B79" s="22">
        <v>50</v>
      </c>
      <c r="C79" s="22">
        <v>50</v>
      </c>
      <c r="D79" s="22">
        <v>50</v>
      </c>
      <c r="E79" s="22">
        <v>50</v>
      </c>
    </row>
    <row r="80" spans="1:5" ht="15.75" thickBot="1" x14ac:dyDescent="0.3">
      <c r="A80" s="15" t="s">
        <v>41</v>
      </c>
      <c r="B80" s="22">
        <v>209750</v>
      </c>
      <c r="C80" s="22">
        <v>209750</v>
      </c>
      <c r="D80" s="22">
        <v>239750</v>
      </c>
      <c r="E80" s="22">
        <v>239750</v>
      </c>
    </row>
    <row r="81" spans="1:5" ht="15.75" thickBot="1" x14ac:dyDescent="0.3">
      <c r="A81" s="15" t="s">
        <v>42</v>
      </c>
      <c r="B81" s="22">
        <f>B80/B79</f>
        <v>4195</v>
      </c>
      <c r="C81" s="22">
        <f>C80/C79</f>
        <v>4195</v>
      </c>
      <c r="D81" s="22">
        <f>D80/D79</f>
        <v>4795</v>
      </c>
      <c r="E81" s="22">
        <f>E80/E79</f>
        <v>4795</v>
      </c>
    </row>
    <row r="82" spans="1:5" ht="15.75" thickBot="1" x14ac:dyDescent="0.3">
      <c r="A82" s="15" t="s">
        <v>43</v>
      </c>
      <c r="B82" s="24" t="s">
        <v>44</v>
      </c>
      <c r="C82" s="25">
        <f>C79/B79-1</f>
        <v>0</v>
      </c>
      <c r="D82" s="25">
        <f t="shared" ref="D82:E84" si="3">D79/C79-1</f>
        <v>0</v>
      </c>
      <c r="E82" s="25">
        <f t="shared" si="3"/>
        <v>0</v>
      </c>
    </row>
    <row r="83" spans="1:5" ht="15.75" thickBot="1" x14ac:dyDescent="0.3">
      <c r="A83" s="15" t="s">
        <v>45</v>
      </c>
      <c r="B83" s="24" t="s">
        <v>44</v>
      </c>
      <c r="C83" s="25">
        <f>C80/B80-1</f>
        <v>0</v>
      </c>
      <c r="D83" s="25">
        <f t="shared" si="3"/>
        <v>0.1430274135876044</v>
      </c>
      <c r="E83" s="25">
        <f t="shared" si="3"/>
        <v>0</v>
      </c>
    </row>
    <row r="84" spans="1:5" ht="15.75" thickBot="1" x14ac:dyDescent="0.3">
      <c r="A84" s="15" t="s">
        <v>46</v>
      </c>
      <c r="B84" s="24" t="s">
        <v>44</v>
      </c>
      <c r="C84" s="25">
        <f>C81/B81-1</f>
        <v>0</v>
      </c>
      <c r="D84" s="25">
        <f t="shared" si="3"/>
        <v>0.1430274135876044</v>
      </c>
      <c r="E84" s="25">
        <f t="shared" si="3"/>
        <v>0</v>
      </c>
    </row>
    <row r="85" spans="1:5" ht="15.75" customHeight="1" thickBot="1" x14ac:dyDescent="0.3">
      <c r="A85" s="289" t="s">
        <v>157</v>
      </c>
      <c r="B85" s="290"/>
      <c r="C85" s="290"/>
      <c r="D85" s="290"/>
      <c r="E85" s="291"/>
    </row>
    <row r="86" spans="1:5" ht="11.25" customHeight="1" x14ac:dyDescent="0.25">
      <c r="A86" s="281"/>
      <c r="B86" s="20">
        <v>2018</v>
      </c>
      <c r="C86" s="20">
        <v>2019</v>
      </c>
      <c r="D86" s="20">
        <v>2020</v>
      </c>
      <c r="E86" s="20">
        <v>2021</v>
      </c>
    </row>
    <row r="87" spans="1:5" ht="12" customHeight="1" thickBot="1" x14ac:dyDescent="0.3">
      <c r="A87" s="364"/>
      <c r="B87" s="73" t="s">
        <v>13</v>
      </c>
      <c r="C87" s="74" t="s">
        <v>14</v>
      </c>
      <c r="D87" s="74" t="s">
        <v>14</v>
      </c>
      <c r="E87" s="74" t="s">
        <v>14</v>
      </c>
    </row>
    <row r="88" spans="1:5" ht="15.75" thickBot="1" x14ac:dyDescent="0.3">
      <c r="A88" s="26" t="s">
        <v>48</v>
      </c>
      <c r="B88" s="27">
        <v>0</v>
      </c>
      <c r="C88" s="27">
        <v>0</v>
      </c>
      <c r="D88" s="27">
        <v>0</v>
      </c>
      <c r="E88" s="27">
        <v>0</v>
      </c>
    </row>
    <row r="89" spans="1:5" ht="24.75" thickBot="1" x14ac:dyDescent="0.3">
      <c r="A89" s="26" t="s">
        <v>108</v>
      </c>
      <c r="B89" s="75">
        <v>0</v>
      </c>
      <c r="C89" s="76">
        <v>0</v>
      </c>
      <c r="D89" s="76">
        <v>0</v>
      </c>
      <c r="E89" s="76">
        <v>0</v>
      </c>
    </row>
    <row r="90" spans="1:5" ht="15.75" thickBot="1" x14ac:dyDescent="0.3">
      <c r="A90" s="26" t="s">
        <v>52</v>
      </c>
      <c r="B90" s="77">
        <v>209750</v>
      </c>
      <c r="C90" s="78">
        <v>209750</v>
      </c>
      <c r="D90" s="78">
        <v>239750</v>
      </c>
      <c r="E90" s="78">
        <v>239750</v>
      </c>
    </row>
    <row r="91" spans="1:5" ht="15.75" thickBot="1" x14ac:dyDescent="0.3">
      <c r="A91" s="26" t="s">
        <v>53</v>
      </c>
      <c r="B91" s="27">
        <v>0</v>
      </c>
      <c r="C91" s="27">
        <v>0</v>
      </c>
      <c r="D91" s="27">
        <v>0</v>
      </c>
      <c r="E91" s="27"/>
    </row>
    <row r="92" spans="1:5" ht="15.75" thickBot="1" x14ac:dyDescent="0.3">
      <c r="A92" s="26" t="s">
        <v>54</v>
      </c>
      <c r="B92" s="36">
        <v>0</v>
      </c>
      <c r="C92" s="27">
        <v>0</v>
      </c>
      <c r="D92" s="27">
        <v>0</v>
      </c>
      <c r="E92" s="27">
        <v>0</v>
      </c>
    </row>
    <row r="93" spans="1:5" ht="15.75" thickBot="1" x14ac:dyDescent="0.3">
      <c r="A93" s="26" t="s">
        <v>55</v>
      </c>
      <c r="B93" s="36">
        <v>0</v>
      </c>
      <c r="C93" s="27">
        <v>0</v>
      </c>
      <c r="D93" s="27">
        <v>0</v>
      </c>
      <c r="E93" s="27">
        <v>0</v>
      </c>
    </row>
    <row r="94" spans="1:5" ht="24.75" thickBot="1" x14ac:dyDescent="0.3">
      <c r="A94" s="26" t="s">
        <v>56</v>
      </c>
      <c r="B94" s="36">
        <v>0</v>
      </c>
      <c r="C94" s="27">
        <v>0</v>
      </c>
      <c r="D94" s="27">
        <v>0</v>
      </c>
      <c r="E94" s="27">
        <v>0</v>
      </c>
    </row>
    <row r="95" spans="1:5" ht="15.75" thickBot="1" x14ac:dyDescent="0.3">
      <c r="A95" s="79" t="s">
        <v>64</v>
      </c>
      <c r="B95" s="36">
        <f>B94+B93+B92+B91+B90+B89+B88</f>
        <v>209750</v>
      </c>
      <c r="C95" s="36">
        <f>C94+C93+C92+C91+C90+C89+C88</f>
        <v>209750</v>
      </c>
      <c r="D95" s="36">
        <f>D94+D93+D92+D91+D90+D89+D88</f>
        <v>239750</v>
      </c>
      <c r="E95" s="36">
        <f>E94+E93+E92+E91+E90+E89+E88</f>
        <v>239750</v>
      </c>
    </row>
    <row r="96" spans="1:5" ht="15.75" thickBot="1" x14ac:dyDescent="0.3">
      <c r="A96" s="80" t="s">
        <v>58</v>
      </c>
      <c r="B96" s="81">
        <f>IF(B95-B80=0,0,"Error")</f>
        <v>0</v>
      </c>
      <c r="C96" s="81">
        <f>IF(C95-C80=0,0,"Error")</f>
        <v>0</v>
      </c>
      <c r="D96" s="81">
        <f>IF(D95-D80=0,0,"Error")</f>
        <v>0</v>
      </c>
      <c r="E96" s="81">
        <f>IF(E95-E80=0,0,"Error")</f>
        <v>0</v>
      </c>
    </row>
    <row r="97" spans="1:5" ht="15.75" thickBot="1" x14ac:dyDescent="0.3">
      <c r="A97" s="19" t="s">
        <v>65</v>
      </c>
      <c r="B97" s="355" t="s">
        <v>158</v>
      </c>
      <c r="C97" s="356"/>
      <c r="D97" s="356"/>
      <c r="E97" s="357"/>
    </row>
    <row r="98" spans="1:5" ht="34.5" customHeight="1" thickBot="1" x14ac:dyDescent="0.3">
      <c r="A98" s="15" t="s">
        <v>36</v>
      </c>
      <c r="B98" s="358" t="s">
        <v>159</v>
      </c>
      <c r="C98" s="359"/>
      <c r="D98" s="359"/>
      <c r="E98" s="360"/>
    </row>
    <row r="99" spans="1:5" ht="15.75" thickBot="1" x14ac:dyDescent="0.3">
      <c r="A99" s="15" t="s">
        <v>38</v>
      </c>
      <c r="B99" s="323" t="s">
        <v>160</v>
      </c>
      <c r="C99" s="324"/>
      <c r="D99" s="324"/>
      <c r="E99" s="325"/>
    </row>
    <row r="100" spans="1:5" x14ac:dyDescent="0.25">
      <c r="A100" s="281"/>
      <c r="B100" s="20">
        <v>2019</v>
      </c>
      <c r="C100" s="20">
        <v>2020</v>
      </c>
      <c r="D100" s="20">
        <v>2021</v>
      </c>
      <c r="E100" s="20">
        <v>2022</v>
      </c>
    </row>
    <row r="101" spans="1:5" ht="15.75" thickBot="1" x14ac:dyDescent="0.3">
      <c r="A101" s="282"/>
      <c r="B101" s="21" t="s">
        <v>13</v>
      </c>
      <c r="C101" s="21" t="s">
        <v>14</v>
      </c>
      <c r="D101" s="21" t="s">
        <v>14</v>
      </c>
      <c r="E101" s="21" t="s">
        <v>14</v>
      </c>
    </row>
    <row r="102" spans="1:5" ht="15.75" thickBot="1" x14ac:dyDescent="0.3">
      <c r="A102" s="15" t="s">
        <v>40</v>
      </c>
      <c r="B102" s="22">
        <v>220</v>
      </c>
      <c r="C102" s="22">
        <v>220</v>
      </c>
      <c r="D102" s="22">
        <v>220</v>
      </c>
      <c r="E102" s="22">
        <v>220</v>
      </c>
    </row>
    <row r="103" spans="1:5" ht="15.75" thickBot="1" x14ac:dyDescent="0.3">
      <c r="A103" s="15" t="s">
        <v>41</v>
      </c>
      <c r="B103" s="22">
        <v>51000</v>
      </c>
      <c r="C103" s="22">
        <v>51000</v>
      </c>
      <c r="D103" s="22">
        <v>51000</v>
      </c>
      <c r="E103" s="22">
        <v>51000</v>
      </c>
    </row>
    <row r="104" spans="1:5" ht="15.75" thickBot="1" x14ac:dyDescent="0.3">
      <c r="A104" s="15" t="s">
        <v>42</v>
      </c>
      <c r="B104" s="22">
        <f>B103/B102</f>
        <v>231.81818181818181</v>
      </c>
      <c r="C104" s="22">
        <f>C103/C102</f>
        <v>231.81818181818181</v>
      </c>
      <c r="D104" s="22">
        <f>D103/D102</f>
        <v>231.81818181818181</v>
      </c>
      <c r="E104" s="22">
        <f>E103/E102</f>
        <v>231.81818181818181</v>
      </c>
    </row>
    <row r="105" spans="1:5" ht="15.75" thickBot="1" x14ac:dyDescent="0.3">
      <c r="A105" s="15" t="s">
        <v>43</v>
      </c>
      <c r="B105" s="24" t="s">
        <v>44</v>
      </c>
      <c r="C105" s="25">
        <f>C102/B102-1</f>
        <v>0</v>
      </c>
      <c r="D105" s="25">
        <f t="shared" ref="D105:E107" si="4">D102/C102-1</f>
        <v>0</v>
      </c>
      <c r="E105" s="25">
        <f t="shared" si="4"/>
        <v>0</v>
      </c>
    </row>
    <row r="106" spans="1:5" ht="15.75" thickBot="1" x14ac:dyDescent="0.3">
      <c r="A106" s="15" t="s">
        <v>45</v>
      </c>
      <c r="B106" s="24" t="s">
        <v>44</v>
      </c>
      <c r="C106" s="25">
        <f>C103/B103-1</f>
        <v>0</v>
      </c>
      <c r="D106" s="25">
        <f t="shared" si="4"/>
        <v>0</v>
      </c>
      <c r="E106" s="25">
        <f t="shared" si="4"/>
        <v>0</v>
      </c>
    </row>
    <row r="107" spans="1:5" ht="15.75" thickBot="1" x14ac:dyDescent="0.3">
      <c r="A107" s="15" t="s">
        <v>46</v>
      </c>
      <c r="B107" s="24" t="s">
        <v>44</v>
      </c>
      <c r="C107" s="25">
        <f>C104/B104-1</f>
        <v>0</v>
      </c>
      <c r="D107" s="25">
        <f t="shared" si="4"/>
        <v>0</v>
      </c>
      <c r="E107" s="25">
        <f t="shared" si="4"/>
        <v>0</v>
      </c>
    </row>
    <row r="108" spans="1:5" ht="15.75" customHeight="1" thickBot="1" x14ac:dyDescent="0.3">
      <c r="A108" s="289" t="s">
        <v>161</v>
      </c>
      <c r="B108" s="290"/>
      <c r="C108" s="290"/>
      <c r="D108" s="290"/>
      <c r="E108" s="291"/>
    </row>
    <row r="109" spans="1:5" x14ac:dyDescent="0.25">
      <c r="A109" s="281"/>
      <c r="B109" s="20">
        <v>2019</v>
      </c>
      <c r="C109" s="20">
        <v>2020</v>
      </c>
      <c r="D109" s="20">
        <v>2021</v>
      </c>
      <c r="E109" s="20">
        <v>2022</v>
      </c>
    </row>
    <row r="110" spans="1:5" ht="12.75" customHeight="1" thickBot="1" x14ac:dyDescent="0.3">
      <c r="A110" s="364"/>
      <c r="B110" s="73" t="s">
        <v>13</v>
      </c>
      <c r="C110" s="74" t="s">
        <v>14</v>
      </c>
      <c r="D110" s="74" t="s">
        <v>14</v>
      </c>
      <c r="E110" s="74" t="s">
        <v>14</v>
      </c>
    </row>
    <row r="111" spans="1:5" ht="15" customHeight="1" thickBot="1" x14ac:dyDescent="0.3">
      <c r="A111" s="26" t="s">
        <v>48</v>
      </c>
      <c r="B111" s="27">
        <v>0</v>
      </c>
      <c r="C111" s="27">
        <v>0</v>
      </c>
      <c r="D111" s="27">
        <v>0</v>
      </c>
      <c r="E111" s="27">
        <v>0</v>
      </c>
    </row>
    <row r="112" spans="1:5" ht="27" customHeight="1" thickBot="1" x14ac:dyDescent="0.3">
      <c r="A112" s="26" t="s">
        <v>108</v>
      </c>
      <c r="B112" s="75">
        <v>0</v>
      </c>
      <c r="C112" s="76">
        <v>0</v>
      </c>
      <c r="D112" s="76">
        <v>0</v>
      </c>
      <c r="E112" s="76">
        <v>0</v>
      </c>
    </row>
    <row r="113" spans="1:9" ht="15.75" thickBot="1" x14ac:dyDescent="0.3">
      <c r="A113" s="26" t="s">
        <v>52</v>
      </c>
      <c r="B113" s="77">
        <v>51000</v>
      </c>
      <c r="C113" s="78">
        <v>51000</v>
      </c>
      <c r="D113" s="78">
        <v>51000</v>
      </c>
      <c r="E113" s="78">
        <v>51000</v>
      </c>
    </row>
    <row r="114" spans="1:9" ht="15.75" thickBot="1" x14ac:dyDescent="0.3">
      <c r="A114" s="26" t="s">
        <v>53</v>
      </c>
      <c r="B114" s="27">
        <v>0</v>
      </c>
      <c r="C114" s="27">
        <v>0</v>
      </c>
      <c r="D114" s="27">
        <v>0</v>
      </c>
      <c r="E114" s="27"/>
    </row>
    <row r="115" spans="1:9" ht="15.75" thickBot="1" x14ac:dyDescent="0.3">
      <c r="A115" s="26" t="s">
        <v>54</v>
      </c>
      <c r="B115" s="36">
        <v>0</v>
      </c>
      <c r="C115" s="27">
        <v>0</v>
      </c>
      <c r="D115" s="27">
        <v>0</v>
      </c>
      <c r="E115" s="27">
        <v>0</v>
      </c>
    </row>
    <row r="116" spans="1:9" ht="15.75" thickBot="1" x14ac:dyDescent="0.3">
      <c r="A116" s="26" t="s">
        <v>55</v>
      </c>
      <c r="B116" s="36">
        <v>0</v>
      </c>
      <c r="C116" s="27">
        <v>0</v>
      </c>
      <c r="D116" s="27">
        <v>0</v>
      </c>
      <c r="E116" s="27">
        <v>0</v>
      </c>
    </row>
    <row r="117" spans="1:9" ht="19.5" customHeight="1" thickBot="1" x14ac:dyDescent="0.3">
      <c r="A117" s="26" t="s">
        <v>56</v>
      </c>
      <c r="B117" s="36">
        <v>0</v>
      </c>
      <c r="C117" s="27">
        <v>0</v>
      </c>
      <c r="D117" s="27">
        <v>0</v>
      </c>
      <c r="E117" s="27">
        <v>0</v>
      </c>
    </row>
    <row r="118" spans="1:9" ht="17.25" customHeight="1" thickBot="1" x14ac:dyDescent="0.3">
      <c r="A118" s="79" t="s">
        <v>70</v>
      </c>
      <c r="B118" s="36">
        <f>B117+B116+B115+B114+B113+B112+B111</f>
        <v>51000</v>
      </c>
      <c r="C118" s="36">
        <f>C117+C116+C115+C114+C113+C112+C111</f>
        <v>51000</v>
      </c>
      <c r="D118" s="36">
        <f>D117+D116+D115+D114+D113+D112+D111</f>
        <v>51000</v>
      </c>
      <c r="E118" s="36">
        <f>E117+E116+E115+E114+E113+E112+E111</f>
        <v>51000</v>
      </c>
    </row>
    <row r="119" spans="1:9" ht="15.75" thickBot="1" x14ac:dyDescent="0.3">
      <c r="A119" s="80" t="s">
        <v>58</v>
      </c>
      <c r="B119" s="81">
        <f>IF(B118-B103=0,0,"Error")</f>
        <v>0</v>
      </c>
      <c r="C119" s="81">
        <f>IF(C118-C103=0,0,"Error")</f>
        <v>0</v>
      </c>
      <c r="D119" s="81">
        <f>IF(D118-D103=0,0,"Error")</f>
        <v>0</v>
      </c>
      <c r="E119" s="81">
        <f>IF(E118-E103=0,0,"Error")</f>
        <v>0</v>
      </c>
    </row>
    <row r="120" spans="1:9" ht="15" customHeight="1" thickBot="1" x14ac:dyDescent="0.3">
      <c r="A120" s="19" t="s">
        <v>162</v>
      </c>
      <c r="B120" s="355" t="s">
        <v>163</v>
      </c>
      <c r="C120" s="356"/>
      <c r="D120" s="356"/>
      <c r="E120" s="357"/>
    </row>
    <row r="121" spans="1:9" ht="22.5" customHeight="1" thickBot="1" x14ac:dyDescent="0.3">
      <c r="A121" s="15" t="s">
        <v>36</v>
      </c>
      <c r="B121" s="358" t="s">
        <v>164</v>
      </c>
      <c r="C121" s="359"/>
      <c r="D121" s="359"/>
      <c r="E121" s="360"/>
    </row>
    <row r="122" spans="1:9" ht="15.75" thickBot="1" x14ac:dyDescent="0.3">
      <c r="A122" s="15" t="s">
        <v>38</v>
      </c>
      <c r="B122" s="323" t="s">
        <v>160</v>
      </c>
      <c r="C122" s="324"/>
      <c r="D122" s="324"/>
      <c r="E122" s="325"/>
    </row>
    <row r="123" spans="1:9" ht="13.5" customHeight="1" x14ac:dyDescent="0.25">
      <c r="A123" s="281"/>
      <c r="B123" s="20">
        <v>2019</v>
      </c>
      <c r="C123" s="20">
        <v>2020</v>
      </c>
      <c r="D123" s="20">
        <v>2021</v>
      </c>
      <c r="E123" s="20">
        <v>2022</v>
      </c>
    </row>
    <row r="124" spans="1:9" ht="12" customHeight="1" thickBot="1" x14ac:dyDescent="0.3">
      <c r="A124" s="282"/>
      <c r="B124" s="21" t="s">
        <v>13</v>
      </c>
      <c r="C124" s="21" t="s">
        <v>14</v>
      </c>
      <c r="D124" s="21" t="s">
        <v>14</v>
      </c>
      <c r="E124" s="21" t="s">
        <v>14</v>
      </c>
    </row>
    <row r="125" spans="1:9" ht="15.75" thickBot="1" x14ac:dyDescent="0.3">
      <c r="A125" s="15" t="s">
        <v>40</v>
      </c>
      <c r="B125" s="22">
        <v>108</v>
      </c>
      <c r="C125" s="22">
        <v>108</v>
      </c>
      <c r="D125" s="22">
        <v>108</v>
      </c>
      <c r="E125" s="22">
        <v>108</v>
      </c>
      <c r="F125" s="23"/>
      <c r="G125" s="23"/>
      <c r="H125" s="23"/>
      <c r="I125" s="23"/>
    </row>
    <row r="126" spans="1:9" ht="15.75" thickBot="1" x14ac:dyDescent="0.3">
      <c r="A126" s="15" t="s">
        <v>41</v>
      </c>
      <c r="B126" s="22">
        <v>35000</v>
      </c>
      <c r="C126" s="22">
        <v>35000</v>
      </c>
      <c r="D126" s="22">
        <v>35000</v>
      </c>
      <c r="E126" s="22">
        <v>35000</v>
      </c>
    </row>
    <row r="127" spans="1:9" ht="15.75" thickBot="1" x14ac:dyDescent="0.3">
      <c r="A127" s="15" t="s">
        <v>42</v>
      </c>
      <c r="B127" s="22">
        <f>B126/B125</f>
        <v>324.07407407407408</v>
      </c>
      <c r="C127" s="22">
        <f>C126/C125</f>
        <v>324.07407407407408</v>
      </c>
      <c r="D127" s="22">
        <f>D126/D125</f>
        <v>324.07407407407408</v>
      </c>
      <c r="E127" s="22">
        <f>E126/E125</f>
        <v>324.07407407407408</v>
      </c>
    </row>
    <row r="128" spans="1:9" ht="15.75" thickBot="1" x14ac:dyDescent="0.3">
      <c r="A128" s="15" t="s">
        <v>43</v>
      </c>
      <c r="B128" s="24" t="s">
        <v>44</v>
      </c>
      <c r="C128" s="25">
        <f>C125/B125-1</f>
        <v>0</v>
      </c>
      <c r="D128" s="25">
        <f t="shared" ref="D128:E130" si="5">D125/C125-1</f>
        <v>0</v>
      </c>
      <c r="E128" s="25">
        <f t="shared" si="5"/>
        <v>0</v>
      </c>
    </row>
    <row r="129" spans="1:5" ht="15" customHeight="1" thickBot="1" x14ac:dyDescent="0.3">
      <c r="A129" s="15" t="s">
        <v>45</v>
      </c>
      <c r="B129" s="24" t="s">
        <v>44</v>
      </c>
      <c r="C129" s="25">
        <f>C126/B126-1</f>
        <v>0</v>
      </c>
      <c r="D129" s="25">
        <f t="shared" si="5"/>
        <v>0</v>
      </c>
      <c r="E129" s="25">
        <f t="shared" si="5"/>
        <v>0</v>
      </c>
    </row>
    <row r="130" spans="1:5" ht="15.75" customHeight="1" thickBot="1" x14ac:dyDescent="0.3">
      <c r="A130" s="15" t="s">
        <v>46</v>
      </c>
      <c r="B130" s="24" t="s">
        <v>44</v>
      </c>
      <c r="C130" s="25">
        <f>C127/B127-1</f>
        <v>0</v>
      </c>
      <c r="D130" s="25">
        <f t="shared" si="5"/>
        <v>0</v>
      </c>
      <c r="E130" s="25">
        <f t="shared" si="5"/>
        <v>0</v>
      </c>
    </row>
    <row r="131" spans="1:5" ht="15.75" thickBot="1" x14ac:dyDescent="0.3">
      <c r="A131" s="289" t="s">
        <v>165</v>
      </c>
      <c r="B131" s="290"/>
      <c r="C131" s="290"/>
      <c r="D131" s="290"/>
      <c r="E131" s="291"/>
    </row>
    <row r="132" spans="1:5" ht="10.5" customHeight="1" x14ac:dyDescent="0.25">
      <c r="A132" s="281"/>
      <c r="B132" s="20">
        <v>2019</v>
      </c>
      <c r="C132" s="20">
        <v>2020</v>
      </c>
      <c r="D132" s="20">
        <v>2021</v>
      </c>
      <c r="E132" s="20">
        <v>2022</v>
      </c>
    </row>
    <row r="133" spans="1:5" ht="14.25" customHeight="1" thickBot="1" x14ac:dyDescent="0.3">
      <c r="A133" s="364"/>
      <c r="B133" s="73" t="s">
        <v>13</v>
      </c>
      <c r="C133" s="73" t="s">
        <v>14</v>
      </c>
      <c r="D133" s="73" t="s">
        <v>14</v>
      </c>
      <c r="E133" s="73" t="s">
        <v>14</v>
      </c>
    </row>
    <row r="134" spans="1:5" ht="15.75" customHeight="1" thickBot="1" x14ac:dyDescent="0.3">
      <c r="A134" s="26" t="s">
        <v>48</v>
      </c>
      <c r="B134" s="27">
        <v>0</v>
      </c>
      <c r="C134" s="27">
        <v>0</v>
      </c>
      <c r="D134" s="27">
        <v>0</v>
      </c>
      <c r="E134" s="27">
        <v>0</v>
      </c>
    </row>
    <row r="135" spans="1:5" ht="24" customHeight="1" thickBot="1" x14ac:dyDescent="0.3">
      <c r="A135" s="26" t="s">
        <v>108</v>
      </c>
      <c r="B135" s="75">
        <v>0</v>
      </c>
      <c r="C135" s="76">
        <v>0</v>
      </c>
      <c r="D135" s="76">
        <v>0</v>
      </c>
      <c r="E135" s="76">
        <v>0</v>
      </c>
    </row>
    <row r="136" spans="1:5" ht="16.5" customHeight="1" thickBot="1" x14ac:dyDescent="0.3">
      <c r="A136" s="26" t="s">
        <v>52</v>
      </c>
      <c r="B136" s="77">
        <v>35000</v>
      </c>
      <c r="C136" s="78">
        <v>35000</v>
      </c>
      <c r="D136" s="78">
        <v>35000</v>
      </c>
      <c r="E136" s="78">
        <v>35000</v>
      </c>
    </row>
    <row r="137" spans="1:5" ht="16.5" customHeight="1" thickBot="1" x14ac:dyDescent="0.3">
      <c r="A137" s="26" t="s">
        <v>53</v>
      </c>
      <c r="B137" s="27">
        <v>0</v>
      </c>
      <c r="C137" s="27">
        <v>0</v>
      </c>
      <c r="D137" s="27">
        <v>0</v>
      </c>
      <c r="E137" s="27"/>
    </row>
    <row r="138" spans="1:5" ht="15.75" customHeight="1" thickBot="1" x14ac:dyDescent="0.3">
      <c r="A138" s="26" t="s">
        <v>54</v>
      </c>
      <c r="B138" s="36">
        <v>0</v>
      </c>
      <c r="C138" s="27">
        <v>0</v>
      </c>
      <c r="D138" s="27">
        <v>0</v>
      </c>
      <c r="E138" s="27">
        <v>0</v>
      </c>
    </row>
    <row r="139" spans="1:5" ht="15.75" thickBot="1" x14ac:dyDescent="0.3">
      <c r="A139" s="26" t="s">
        <v>55</v>
      </c>
      <c r="B139" s="36">
        <v>0</v>
      </c>
      <c r="C139" s="27">
        <v>0</v>
      </c>
      <c r="D139" s="27">
        <v>0</v>
      </c>
      <c r="E139" s="27">
        <v>0</v>
      </c>
    </row>
    <row r="140" spans="1:5" ht="18" customHeight="1" thickBot="1" x14ac:dyDescent="0.3">
      <c r="A140" s="82" t="s">
        <v>56</v>
      </c>
      <c r="B140" s="36">
        <v>0</v>
      </c>
      <c r="C140" s="27">
        <v>0</v>
      </c>
      <c r="D140" s="27">
        <v>0</v>
      </c>
      <c r="E140" s="27">
        <v>0</v>
      </c>
    </row>
    <row r="141" spans="1:5" ht="15.75" thickBot="1" x14ac:dyDescent="0.3">
      <c r="A141" s="83" t="s">
        <v>76</v>
      </c>
      <c r="B141" s="36">
        <f>B140+B139+B138+B137+B136+B135+B134</f>
        <v>35000</v>
      </c>
      <c r="C141" s="36">
        <f>C140+C139+C138+C137+C136+C135+C134</f>
        <v>35000</v>
      </c>
      <c r="D141" s="36">
        <f>D140+D139+D138+D137+D136+D135+D134</f>
        <v>35000</v>
      </c>
      <c r="E141" s="36">
        <f>E140+E139+E138+E137+E136+E135+E134</f>
        <v>35000</v>
      </c>
    </row>
    <row r="142" spans="1:5" ht="15.75" thickBot="1" x14ac:dyDescent="0.3">
      <c r="A142" s="80" t="s">
        <v>58</v>
      </c>
      <c r="B142" s="81">
        <f>IF(B141-B126=0,0,"Error")</f>
        <v>0</v>
      </c>
      <c r="C142" s="81">
        <f>IF(C141-C126=0,0,"Error")</f>
        <v>0</v>
      </c>
      <c r="D142" s="81">
        <f>IF(D141-D126=0,0,"Error")</f>
        <v>0</v>
      </c>
      <c r="E142" s="81">
        <f>IF(E141-E126=0,0,"Error")</f>
        <v>0</v>
      </c>
    </row>
    <row r="143" spans="1:5" ht="17.25" customHeight="1" thickBot="1" x14ac:dyDescent="0.3">
      <c r="A143" s="19" t="s">
        <v>166</v>
      </c>
      <c r="B143" s="355" t="s">
        <v>167</v>
      </c>
      <c r="C143" s="356"/>
      <c r="D143" s="356"/>
      <c r="E143" s="357"/>
    </row>
    <row r="144" spans="1:5" ht="21.75" customHeight="1" thickBot="1" x14ac:dyDescent="0.3">
      <c r="A144" s="15" t="s">
        <v>36</v>
      </c>
      <c r="B144" s="358" t="s">
        <v>168</v>
      </c>
      <c r="C144" s="359"/>
      <c r="D144" s="359"/>
      <c r="E144" s="360"/>
    </row>
    <row r="145" spans="1:11" ht="13.5" customHeight="1" thickBot="1" x14ac:dyDescent="0.3">
      <c r="A145" s="15" t="s">
        <v>38</v>
      </c>
      <c r="B145" s="323" t="s">
        <v>169</v>
      </c>
      <c r="C145" s="324"/>
      <c r="D145" s="324"/>
      <c r="E145" s="325"/>
    </row>
    <row r="146" spans="1:11" ht="12.75" customHeight="1" x14ac:dyDescent="0.25">
      <c r="A146" s="281"/>
      <c r="B146" s="20">
        <v>2019</v>
      </c>
      <c r="C146" s="20">
        <v>2020</v>
      </c>
      <c r="D146" s="20">
        <v>2021</v>
      </c>
      <c r="E146" s="20">
        <v>2022</v>
      </c>
    </row>
    <row r="147" spans="1:11" ht="14.25" customHeight="1" thickBot="1" x14ac:dyDescent="0.3">
      <c r="A147" s="282"/>
      <c r="B147" s="21" t="s">
        <v>13</v>
      </c>
      <c r="C147" s="21" t="s">
        <v>14</v>
      </c>
      <c r="D147" s="21" t="s">
        <v>14</v>
      </c>
      <c r="E147" s="21" t="s">
        <v>14</v>
      </c>
    </row>
    <row r="148" spans="1:11" ht="15.75" thickBot="1" x14ac:dyDescent="0.3">
      <c r="A148" s="15" t="s">
        <v>40</v>
      </c>
      <c r="B148" s="22">
        <v>53</v>
      </c>
      <c r="C148" s="22">
        <v>53</v>
      </c>
      <c r="D148" s="22">
        <v>53</v>
      </c>
      <c r="E148" s="22">
        <v>53</v>
      </c>
    </row>
    <row r="149" spans="1:11" ht="15.75" thickBot="1" x14ac:dyDescent="0.3">
      <c r="A149" s="15" t="s">
        <v>41</v>
      </c>
      <c r="B149" s="22">
        <v>373000</v>
      </c>
      <c r="C149" s="22">
        <v>373000</v>
      </c>
      <c r="D149" s="22">
        <v>373000</v>
      </c>
      <c r="E149" s="22">
        <v>373000</v>
      </c>
    </row>
    <row r="150" spans="1:11" ht="15.75" thickBot="1" x14ac:dyDescent="0.3">
      <c r="A150" s="15" t="s">
        <v>42</v>
      </c>
      <c r="B150" s="22">
        <f>B149/B148</f>
        <v>7037.7358490566039</v>
      </c>
      <c r="C150" s="22">
        <f>C149/C148</f>
        <v>7037.7358490566039</v>
      </c>
      <c r="D150" s="22">
        <f>D149/D148</f>
        <v>7037.7358490566039</v>
      </c>
      <c r="E150" s="22">
        <f>E149/E148</f>
        <v>7037.7358490566039</v>
      </c>
      <c r="G150" t="s">
        <v>170</v>
      </c>
    </row>
    <row r="151" spans="1:11" ht="16.5" customHeight="1" thickBot="1" x14ac:dyDescent="0.3">
      <c r="A151" s="15" t="s">
        <v>43</v>
      </c>
      <c r="B151" s="24" t="s">
        <v>44</v>
      </c>
      <c r="C151" s="25">
        <f>C148/B148-1</f>
        <v>0</v>
      </c>
      <c r="D151" s="25">
        <f t="shared" ref="D151:E153" si="6">D148/C148-1</f>
        <v>0</v>
      </c>
      <c r="E151" s="25">
        <f t="shared" si="6"/>
        <v>0</v>
      </c>
    </row>
    <row r="152" spans="1:11" ht="15.75" customHeight="1" thickBot="1" x14ac:dyDescent="0.3">
      <c r="A152" s="15" t="s">
        <v>45</v>
      </c>
      <c r="B152" s="24" t="s">
        <v>44</v>
      </c>
      <c r="C152" s="25">
        <f>C149/B149-1</f>
        <v>0</v>
      </c>
      <c r="D152" s="25">
        <f t="shared" si="6"/>
        <v>0</v>
      </c>
      <c r="E152" s="25">
        <f t="shared" si="6"/>
        <v>0</v>
      </c>
    </row>
    <row r="153" spans="1:11" ht="15.75" customHeight="1" thickBot="1" x14ac:dyDescent="0.3">
      <c r="A153" s="15" t="s">
        <v>46</v>
      </c>
      <c r="B153" s="24" t="s">
        <v>44</v>
      </c>
      <c r="C153" s="25">
        <f>C150/B150-1</f>
        <v>0</v>
      </c>
      <c r="D153" s="25">
        <f t="shared" si="6"/>
        <v>0</v>
      </c>
      <c r="E153" s="25">
        <f t="shared" si="6"/>
        <v>0</v>
      </c>
    </row>
    <row r="154" spans="1:11" ht="15.75" customHeight="1" thickBot="1" x14ac:dyDescent="0.3">
      <c r="A154" s="289" t="s">
        <v>171</v>
      </c>
      <c r="B154" s="290"/>
      <c r="C154" s="290"/>
      <c r="D154" s="290"/>
      <c r="E154" s="291"/>
    </row>
    <row r="155" spans="1:11" ht="15.75" customHeight="1" x14ac:dyDescent="0.25">
      <c r="A155" s="281"/>
      <c r="B155" s="84">
        <v>2019</v>
      </c>
      <c r="C155" s="84">
        <v>2020</v>
      </c>
      <c r="D155" s="84">
        <v>2021</v>
      </c>
      <c r="E155" s="84">
        <v>2022</v>
      </c>
    </row>
    <row r="156" spans="1:11" ht="13.5" customHeight="1" thickBot="1" x14ac:dyDescent="0.3">
      <c r="A156" s="364"/>
      <c r="B156" s="74" t="s">
        <v>13</v>
      </c>
      <c r="C156" s="74" t="s">
        <v>14</v>
      </c>
      <c r="D156" s="74" t="s">
        <v>14</v>
      </c>
      <c r="E156" s="74" t="s">
        <v>14</v>
      </c>
    </row>
    <row r="157" spans="1:11" ht="15.75" customHeight="1" thickBot="1" x14ac:dyDescent="0.3">
      <c r="A157" s="26" t="s">
        <v>48</v>
      </c>
      <c r="B157" s="27">
        <v>0</v>
      </c>
      <c r="C157" s="27">
        <v>0</v>
      </c>
      <c r="D157" s="27">
        <v>0</v>
      </c>
      <c r="E157" s="27">
        <v>0</v>
      </c>
    </row>
    <row r="158" spans="1:11" ht="23.25" customHeight="1" thickBot="1" x14ac:dyDescent="0.3">
      <c r="A158" s="26" t="s">
        <v>108</v>
      </c>
      <c r="B158" s="75">
        <v>0</v>
      </c>
      <c r="C158" s="76">
        <v>0</v>
      </c>
      <c r="D158" s="76">
        <v>0</v>
      </c>
      <c r="E158" s="76">
        <v>0</v>
      </c>
    </row>
    <row r="159" spans="1:11" ht="14.25" customHeight="1" thickBot="1" x14ac:dyDescent="0.3">
      <c r="A159" s="26" t="s">
        <v>52</v>
      </c>
      <c r="B159" s="77">
        <v>0</v>
      </c>
      <c r="C159" s="78">
        <v>0</v>
      </c>
      <c r="D159" s="78">
        <v>0</v>
      </c>
      <c r="E159" s="78">
        <v>0</v>
      </c>
    </row>
    <row r="160" spans="1:11" ht="15" customHeight="1" thickBot="1" x14ac:dyDescent="0.3">
      <c r="A160" s="26" t="s">
        <v>53</v>
      </c>
      <c r="B160" s="27">
        <v>0</v>
      </c>
      <c r="C160" s="27">
        <v>0</v>
      </c>
      <c r="D160" s="27">
        <v>0</v>
      </c>
      <c r="E160" s="27"/>
      <c r="J160" s="65"/>
      <c r="K160" s="65"/>
    </row>
    <row r="161" spans="1:10" ht="16.5" customHeight="1" thickBot="1" x14ac:dyDescent="0.3">
      <c r="A161" s="26" t="s">
        <v>54</v>
      </c>
      <c r="B161" s="36">
        <v>0</v>
      </c>
      <c r="C161" s="27">
        <v>0</v>
      </c>
      <c r="D161" s="27">
        <v>0</v>
      </c>
      <c r="E161" s="27">
        <v>0</v>
      </c>
    </row>
    <row r="162" spans="1:10" ht="17.25" customHeight="1" thickBot="1" x14ac:dyDescent="0.3">
      <c r="A162" s="26" t="s">
        <v>55</v>
      </c>
      <c r="B162" s="36">
        <v>373000</v>
      </c>
      <c r="C162" s="27">
        <v>373000</v>
      </c>
      <c r="D162" s="27">
        <v>373000</v>
      </c>
      <c r="E162" s="27">
        <v>373000</v>
      </c>
    </row>
    <row r="163" spans="1:10" ht="18" customHeight="1" thickBot="1" x14ac:dyDescent="0.3">
      <c r="A163" s="26" t="s">
        <v>56</v>
      </c>
      <c r="B163" s="36">
        <v>0</v>
      </c>
      <c r="C163" s="27">
        <v>0</v>
      </c>
      <c r="D163" s="27">
        <v>0</v>
      </c>
      <c r="E163" s="27">
        <v>0</v>
      </c>
      <c r="J163" s="65"/>
    </row>
    <row r="164" spans="1:10" ht="16.5" customHeight="1" thickBot="1" x14ac:dyDescent="0.3">
      <c r="A164" s="79" t="s">
        <v>172</v>
      </c>
      <c r="B164" s="36">
        <f>B163+B162+B161+B160+B159+B158+B157</f>
        <v>373000</v>
      </c>
      <c r="C164" s="36">
        <f>C163+C162+C161+C160+C159+C158+C157</f>
        <v>373000</v>
      </c>
      <c r="D164" s="36">
        <f>D163+D162+D161+D160+D159+D158+D157</f>
        <v>373000</v>
      </c>
      <c r="E164" s="36">
        <f>E163+E162+E161+E160+E159+E158+E157</f>
        <v>373000</v>
      </c>
      <c r="J164" s="65"/>
    </row>
    <row r="165" spans="1:10" ht="15.75" customHeight="1" thickBot="1" x14ac:dyDescent="0.3">
      <c r="A165" s="80" t="s">
        <v>58</v>
      </c>
      <c r="B165" s="81">
        <f>IF(B164-B149=0,0,"Error")</f>
        <v>0</v>
      </c>
      <c r="C165" s="81">
        <f>IF(C164-C149=0,0,"Error")</f>
        <v>0</v>
      </c>
      <c r="D165" s="81">
        <f>IF(D164-D149=0,0,"Error")</f>
        <v>0</v>
      </c>
      <c r="E165" s="81">
        <f>IF(E164-E149=0,0,"Error")</f>
        <v>0</v>
      </c>
    </row>
    <row r="166" spans="1:10" ht="17.25" customHeight="1" thickBot="1" x14ac:dyDescent="0.3">
      <c r="A166" s="19" t="s">
        <v>173</v>
      </c>
      <c r="B166" s="365" t="s">
        <v>174</v>
      </c>
      <c r="C166" s="366"/>
      <c r="D166" s="366"/>
      <c r="E166" s="367"/>
    </row>
    <row r="167" spans="1:10" ht="21.75" customHeight="1" thickBot="1" x14ac:dyDescent="0.3">
      <c r="A167" s="15" t="s">
        <v>36</v>
      </c>
      <c r="B167" s="368" t="s">
        <v>175</v>
      </c>
      <c r="C167" s="369"/>
      <c r="D167" s="369"/>
      <c r="E167" s="370"/>
    </row>
    <row r="168" spans="1:10" ht="15" customHeight="1" thickBot="1" x14ac:dyDescent="0.3">
      <c r="A168" s="15" t="s">
        <v>38</v>
      </c>
      <c r="B168" s="323" t="s">
        <v>176</v>
      </c>
      <c r="C168" s="324"/>
      <c r="D168" s="324"/>
      <c r="E168" s="325"/>
    </row>
    <row r="169" spans="1:10" ht="13.5" customHeight="1" x14ac:dyDescent="0.25">
      <c r="A169" s="281"/>
      <c r="B169" s="20">
        <v>2019</v>
      </c>
      <c r="C169" s="20">
        <v>2020</v>
      </c>
      <c r="D169" s="20">
        <v>2021</v>
      </c>
      <c r="E169" s="20">
        <v>2022</v>
      </c>
    </row>
    <row r="170" spans="1:10" ht="12" customHeight="1" thickBot="1" x14ac:dyDescent="0.3">
      <c r="A170" s="282"/>
      <c r="B170" s="21" t="s">
        <v>13</v>
      </c>
      <c r="C170" s="21" t="s">
        <v>14</v>
      </c>
      <c r="D170" s="21" t="s">
        <v>14</v>
      </c>
      <c r="E170" s="21" t="s">
        <v>14</v>
      </c>
    </row>
    <row r="171" spans="1:10" ht="17.25" customHeight="1" thickBot="1" x14ac:dyDescent="0.3">
      <c r="A171" s="15" t="s">
        <v>40</v>
      </c>
      <c r="B171" s="22">
        <v>30</v>
      </c>
      <c r="C171" s="22"/>
      <c r="D171" s="22"/>
      <c r="E171" s="22"/>
    </row>
    <row r="172" spans="1:10" ht="17.25" customHeight="1" thickBot="1" x14ac:dyDescent="0.3">
      <c r="A172" s="15" t="s">
        <v>41</v>
      </c>
      <c r="B172" s="22">
        <v>149250</v>
      </c>
      <c r="C172" s="85">
        <v>238250</v>
      </c>
      <c r="D172" s="85">
        <v>162000</v>
      </c>
      <c r="E172" s="85">
        <v>182000</v>
      </c>
    </row>
    <row r="173" spans="1:10" ht="15.75" customHeight="1" thickBot="1" x14ac:dyDescent="0.3">
      <c r="A173" s="15" t="s">
        <v>42</v>
      </c>
      <c r="B173" s="22">
        <f>B172/B171</f>
        <v>4975</v>
      </c>
      <c r="C173" s="22" t="e">
        <f t="shared" ref="C173:E173" si="7">C172/C171</f>
        <v>#DIV/0!</v>
      </c>
      <c r="D173" s="22" t="e">
        <f t="shared" si="7"/>
        <v>#DIV/0!</v>
      </c>
      <c r="E173" s="22" t="e">
        <f t="shared" si="7"/>
        <v>#DIV/0!</v>
      </c>
    </row>
    <row r="174" spans="1:10" ht="15.75" customHeight="1" thickBot="1" x14ac:dyDescent="0.3">
      <c r="A174" s="15" t="s">
        <v>43</v>
      </c>
      <c r="B174" s="24" t="s">
        <v>44</v>
      </c>
      <c r="C174" s="25">
        <f>C171/B171-1</f>
        <v>-1</v>
      </c>
      <c r="D174" s="25" t="e">
        <f t="shared" ref="D174:E176" si="8">D171/C171-1</f>
        <v>#DIV/0!</v>
      </c>
      <c r="E174" s="25" t="e">
        <f t="shared" si="8"/>
        <v>#DIV/0!</v>
      </c>
    </row>
    <row r="175" spans="1:10" ht="16.5" customHeight="1" thickBot="1" x14ac:dyDescent="0.3">
      <c r="A175" s="15" t="s">
        <v>45</v>
      </c>
      <c r="B175" s="24" t="s">
        <v>44</v>
      </c>
      <c r="C175" s="25">
        <f>C172/B172-1</f>
        <v>0.59631490787269681</v>
      </c>
      <c r="D175" s="25">
        <f t="shared" si="8"/>
        <v>-0.32004197271773349</v>
      </c>
      <c r="E175" s="25">
        <f t="shared" si="8"/>
        <v>0.12345679012345689</v>
      </c>
    </row>
    <row r="176" spans="1:10" ht="15" customHeight="1" thickBot="1" x14ac:dyDescent="0.3">
      <c r="A176" s="15" t="s">
        <v>46</v>
      </c>
      <c r="B176" s="24" t="s">
        <v>44</v>
      </c>
      <c r="C176" s="25" t="e">
        <f>C173/B173-1</f>
        <v>#DIV/0!</v>
      </c>
      <c r="D176" s="25" t="e">
        <f t="shared" si="8"/>
        <v>#DIV/0!</v>
      </c>
      <c r="E176" s="25" t="e">
        <f t="shared" si="8"/>
        <v>#DIV/0!</v>
      </c>
    </row>
    <row r="177" spans="1:5" ht="18.75" customHeight="1" thickBot="1" x14ac:dyDescent="0.3">
      <c r="A177" s="289" t="s">
        <v>177</v>
      </c>
      <c r="B177" s="290"/>
      <c r="C177" s="290"/>
      <c r="D177" s="290"/>
      <c r="E177" s="291"/>
    </row>
    <row r="178" spans="1:5" ht="15" customHeight="1" x14ac:dyDescent="0.25">
      <c r="A178" s="281"/>
      <c r="B178" s="20">
        <v>2019</v>
      </c>
      <c r="C178" s="20">
        <v>2020</v>
      </c>
      <c r="D178" s="20">
        <v>2021</v>
      </c>
      <c r="E178" s="20">
        <v>2022</v>
      </c>
    </row>
    <row r="179" spans="1:5" ht="12.75" customHeight="1" thickBot="1" x14ac:dyDescent="0.3">
      <c r="A179" s="282"/>
      <c r="B179" s="21" t="s">
        <v>13</v>
      </c>
      <c r="C179" s="21" t="s">
        <v>14</v>
      </c>
      <c r="D179" s="21" t="s">
        <v>14</v>
      </c>
      <c r="E179" s="21" t="s">
        <v>14</v>
      </c>
    </row>
    <row r="180" spans="1:5" ht="15.75" customHeight="1" thickBot="1" x14ac:dyDescent="0.3">
      <c r="A180" s="26" t="s">
        <v>48</v>
      </c>
      <c r="B180" s="27">
        <v>0</v>
      </c>
      <c r="C180" s="27">
        <v>0</v>
      </c>
      <c r="D180" s="27">
        <v>0</v>
      </c>
      <c r="E180" s="27">
        <v>0</v>
      </c>
    </row>
    <row r="181" spans="1:5" ht="24" customHeight="1" thickBot="1" x14ac:dyDescent="0.3">
      <c r="A181" s="26" t="s">
        <v>108</v>
      </c>
      <c r="B181" s="27">
        <v>0</v>
      </c>
      <c r="C181" s="27">
        <v>0</v>
      </c>
      <c r="D181" s="27">
        <v>0</v>
      </c>
      <c r="E181" s="27">
        <v>0</v>
      </c>
    </row>
    <row r="182" spans="1:5" ht="17.25" customHeight="1" thickBot="1" x14ac:dyDescent="0.3">
      <c r="A182" s="26" t="s">
        <v>52</v>
      </c>
      <c r="B182" s="27">
        <v>149250</v>
      </c>
      <c r="C182" s="86">
        <v>238250</v>
      </c>
      <c r="D182" s="86">
        <v>162000</v>
      </c>
      <c r="E182" s="86">
        <v>182000</v>
      </c>
    </row>
    <row r="183" spans="1:5" ht="17.25" customHeight="1" thickBot="1" x14ac:dyDescent="0.3">
      <c r="A183" s="26" t="s">
        <v>53</v>
      </c>
      <c r="B183" s="36"/>
      <c r="C183" s="27"/>
      <c r="D183" s="27"/>
      <c r="E183" s="27"/>
    </row>
    <row r="184" spans="1:5" ht="15" customHeight="1" thickBot="1" x14ac:dyDescent="0.3">
      <c r="A184" s="26" t="s">
        <v>54</v>
      </c>
      <c r="B184" s="36"/>
      <c r="C184" s="27"/>
      <c r="D184" s="27"/>
      <c r="E184" s="27"/>
    </row>
    <row r="185" spans="1:5" ht="17.25" customHeight="1" thickBot="1" x14ac:dyDescent="0.3">
      <c r="A185" s="26" t="s">
        <v>55</v>
      </c>
      <c r="B185" s="36"/>
      <c r="C185" s="27"/>
      <c r="D185" s="27"/>
      <c r="E185" s="27"/>
    </row>
    <row r="186" spans="1:5" ht="15.75" customHeight="1" thickBot="1" x14ac:dyDescent="0.3">
      <c r="A186" s="26" t="s">
        <v>56</v>
      </c>
      <c r="B186" s="36"/>
      <c r="C186" s="27"/>
      <c r="D186" s="27"/>
      <c r="E186" s="27"/>
    </row>
    <row r="187" spans="1:5" ht="15.75" customHeight="1" thickBot="1" x14ac:dyDescent="0.3">
      <c r="A187" s="79" t="s">
        <v>178</v>
      </c>
      <c r="B187" s="36">
        <f>B186+B185+B184+B183+B182+B181+B180</f>
        <v>149250</v>
      </c>
      <c r="C187" s="36">
        <f>C186+C185+C184+C183+C182+C181+C180</f>
        <v>238250</v>
      </c>
      <c r="D187" s="36">
        <f>D186+D185+D184+D183+D182+D181+D180</f>
        <v>162000</v>
      </c>
      <c r="E187" s="36">
        <f>E186+E185+E184+E183+E182+E181+E180</f>
        <v>182000</v>
      </c>
    </row>
    <row r="188" spans="1:5" ht="15.75" customHeight="1" thickBot="1" x14ac:dyDescent="0.3">
      <c r="A188" s="37" t="s">
        <v>58</v>
      </c>
      <c r="B188" s="38">
        <f>IF(B187-B172=0,0,"Error")</f>
        <v>0</v>
      </c>
      <c r="C188" s="38">
        <f>IF(C187-C172=0,0,"Error")</f>
        <v>0</v>
      </c>
      <c r="D188" s="38">
        <f>IF(D187-D172=0,0,"Error")</f>
        <v>0</v>
      </c>
      <c r="E188" s="38">
        <f>IF(E187-E172=0,0,"Error")</f>
        <v>0</v>
      </c>
    </row>
    <row r="189" spans="1:5" ht="15.75" customHeight="1" thickBot="1" x14ac:dyDescent="0.3">
      <c r="A189" s="371" t="s">
        <v>77</v>
      </c>
      <c r="B189" s="372"/>
      <c r="C189" s="372"/>
      <c r="D189" s="372"/>
      <c r="E189" s="373"/>
    </row>
    <row r="190" spans="1:5" ht="15.75" customHeight="1" thickBot="1" x14ac:dyDescent="0.3">
      <c r="A190" s="261" t="s">
        <v>179</v>
      </c>
      <c r="B190" s="262"/>
      <c r="C190" s="262"/>
      <c r="D190" s="262"/>
      <c r="E190" s="263"/>
    </row>
    <row r="191" spans="1:5" ht="15.75" customHeight="1" thickBot="1" x14ac:dyDescent="0.3">
      <c r="A191" s="47" t="s">
        <v>180</v>
      </c>
      <c r="B191" s="374" t="s">
        <v>181</v>
      </c>
      <c r="C191" s="375"/>
      <c r="D191" s="375"/>
      <c r="E191" s="376"/>
    </row>
    <row r="192" spans="1:5" ht="15.75" customHeight="1" thickBot="1" x14ac:dyDescent="0.3">
      <c r="A192" s="19" t="s">
        <v>34</v>
      </c>
      <c r="B192" s="355" t="s">
        <v>181</v>
      </c>
      <c r="C192" s="356"/>
      <c r="D192" s="356"/>
      <c r="E192" s="357"/>
    </row>
    <row r="193" spans="1:5" ht="15.75" customHeight="1" thickBot="1" x14ac:dyDescent="0.3">
      <c r="A193" s="15" t="s">
        <v>36</v>
      </c>
      <c r="B193" s="358" t="s">
        <v>182</v>
      </c>
      <c r="C193" s="359"/>
      <c r="D193" s="359"/>
      <c r="E193" s="360"/>
    </row>
    <row r="194" spans="1:5" ht="15.75" customHeight="1" thickBot="1" x14ac:dyDescent="0.3">
      <c r="A194" s="15" t="s">
        <v>38</v>
      </c>
      <c r="B194" s="323" t="s">
        <v>183</v>
      </c>
      <c r="C194" s="324"/>
      <c r="D194" s="324"/>
      <c r="E194" s="325"/>
    </row>
    <row r="195" spans="1:5" ht="15.75" customHeight="1" x14ac:dyDescent="0.25">
      <c r="A195" s="281"/>
      <c r="B195" s="20">
        <v>2018</v>
      </c>
      <c r="C195" s="20">
        <v>2019</v>
      </c>
      <c r="D195" s="20">
        <v>2020</v>
      </c>
      <c r="E195" s="20">
        <v>2021</v>
      </c>
    </row>
    <row r="196" spans="1:5" ht="13.5" customHeight="1" thickBot="1" x14ac:dyDescent="0.3">
      <c r="A196" s="282"/>
      <c r="B196" s="21" t="s">
        <v>13</v>
      </c>
      <c r="C196" s="21" t="s">
        <v>14</v>
      </c>
      <c r="D196" s="21" t="s">
        <v>14</v>
      </c>
      <c r="E196" s="21" t="s">
        <v>14</v>
      </c>
    </row>
    <row r="197" spans="1:5" ht="12.75" customHeight="1" thickBot="1" x14ac:dyDescent="0.3">
      <c r="A197" s="15" t="s">
        <v>40</v>
      </c>
      <c r="B197" s="22">
        <v>1</v>
      </c>
      <c r="C197" s="22"/>
      <c r="D197" s="22"/>
      <c r="E197" s="22"/>
    </row>
    <row r="198" spans="1:5" ht="15.75" customHeight="1" thickBot="1" x14ac:dyDescent="0.3">
      <c r="A198" s="15" t="s">
        <v>41</v>
      </c>
      <c r="B198" s="22">
        <v>50000</v>
      </c>
      <c r="C198" s="22">
        <v>0</v>
      </c>
      <c r="D198" s="22">
        <v>0</v>
      </c>
      <c r="E198" s="22">
        <v>0</v>
      </c>
    </row>
    <row r="199" spans="1:5" ht="15.75" customHeight="1" thickBot="1" x14ac:dyDescent="0.3">
      <c r="A199" s="15" t="s">
        <v>42</v>
      </c>
      <c r="B199" s="22">
        <f>B198/B197</f>
        <v>50000</v>
      </c>
      <c r="C199" s="22" t="e">
        <f t="shared" ref="C199:E199" si="9">C198/C197</f>
        <v>#DIV/0!</v>
      </c>
      <c r="D199" s="22" t="e">
        <f t="shared" si="9"/>
        <v>#DIV/0!</v>
      </c>
      <c r="E199" s="22" t="e">
        <f t="shared" si="9"/>
        <v>#DIV/0!</v>
      </c>
    </row>
    <row r="200" spans="1:5" ht="15.75" customHeight="1" thickBot="1" x14ac:dyDescent="0.3">
      <c r="A200" s="15" t="s">
        <v>43</v>
      </c>
      <c r="B200" s="24" t="s">
        <v>44</v>
      </c>
      <c r="C200" s="25">
        <f>C197/B197-1</f>
        <v>-1</v>
      </c>
      <c r="D200" s="25" t="e">
        <f t="shared" ref="D200:E202" si="10">D197/C197-1</f>
        <v>#DIV/0!</v>
      </c>
      <c r="E200" s="25" t="e">
        <f t="shared" si="10"/>
        <v>#DIV/0!</v>
      </c>
    </row>
    <row r="201" spans="1:5" ht="16.5" customHeight="1" thickBot="1" x14ac:dyDescent="0.3">
      <c r="A201" s="15" t="s">
        <v>45</v>
      </c>
      <c r="B201" s="24" t="s">
        <v>44</v>
      </c>
      <c r="C201" s="25">
        <f>C198/B198-1</f>
        <v>-1</v>
      </c>
      <c r="D201" s="25" t="e">
        <f t="shared" si="10"/>
        <v>#DIV/0!</v>
      </c>
      <c r="E201" s="25" t="e">
        <f t="shared" si="10"/>
        <v>#DIV/0!</v>
      </c>
    </row>
    <row r="202" spans="1:5" ht="16.5" customHeight="1" thickBot="1" x14ac:dyDescent="0.3">
      <c r="A202" s="15" t="s">
        <v>46</v>
      </c>
      <c r="B202" s="24" t="s">
        <v>44</v>
      </c>
      <c r="C202" s="25" t="e">
        <f>C199/B199-1</f>
        <v>#DIV/0!</v>
      </c>
      <c r="D202" s="25" t="e">
        <f t="shared" si="10"/>
        <v>#DIV/0!</v>
      </c>
      <c r="E202" s="25" t="e">
        <f t="shared" si="10"/>
        <v>#DIV/0!</v>
      </c>
    </row>
    <row r="203" spans="1:5" ht="20.25" customHeight="1" thickBot="1" x14ac:dyDescent="0.3">
      <c r="A203" s="289" t="s">
        <v>47</v>
      </c>
      <c r="B203" s="290"/>
      <c r="C203" s="290"/>
      <c r="D203" s="290"/>
      <c r="E203" s="291"/>
    </row>
    <row r="204" spans="1:5" ht="12" customHeight="1" x14ac:dyDescent="0.25">
      <c r="A204" s="281"/>
      <c r="B204" s="20">
        <v>2019</v>
      </c>
      <c r="C204" s="20">
        <v>2020</v>
      </c>
      <c r="D204" s="20">
        <v>2021</v>
      </c>
      <c r="E204" s="20">
        <v>2022</v>
      </c>
    </row>
    <row r="205" spans="1:5" ht="12.75" customHeight="1" thickBot="1" x14ac:dyDescent="0.3">
      <c r="A205" s="282"/>
      <c r="B205" s="21" t="s">
        <v>13</v>
      </c>
      <c r="C205" s="21" t="s">
        <v>14</v>
      </c>
      <c r="D205" s="21" t="s">
        <v>14</v>
      </c>
      <c r="E205" s="21" t="s">
        <v>14</v>
      </c>
    </row>
    <row r="206" spans="1:5" ht="16.5" customHeight="1" thickBot="1" x14ac:dyDescent="0.3">
      <c r="A206" s="26" t="s">
        <v>85</v>
      </c>
      <c r="B206" s="27">
        <v>50000</v>
      </c>
      <c r="C206" s="27">
        <v>0</v>
      </c>
      <c r="D206" s="27">
        <v>0</v>
      </c>
      <c r="E206" s="27">
        <v>0</v>
      </c>
    </row>
    <row r="207" spans="1:5" ht="15.75" customHeight="1" thickBot="1" x14ac:dyDescent="0.3">
      <c r="A207" s="26" t="s">
        <v>86</v>
      </c>
      <c r="B207" s="36"/>
      <c r="C207" s="27"/>
      <c r="D207" s="27"/>
      <c r="E207" s="27"/>
    </row>
    <row r="208" spans="1:5" ht="15" customHeight="1" thickBot="1" x14ac:dyDescent="0.3">
      <c r="A208" s="53" t="s">
        <v>57</v>
      </c>
      <c r="B208" s="36">
        <f>B207+B206</f>
        <v>50000</v>
      </c>
      <c r="C208" s="36">
        <f t="shared" ref="C208:E208" si="11">C207+C206</f>
        <v>0</v>
      </c>
      <c r="D208" s="36">
        <f t="shared" si="11"/>
        <v>0</v>
      </c>
      <c r="E208" s="36">
        <f t="shared" si="11"/>
        <v>0</v>
      </c>
    </row>
    <row r="209" spans="1:6" ht="10.5" customHeight="1" x14ac:dyDescent="0.25">
      <c r="A209" s="309" t="s">
        <v>87</v>
      </c>
      <c r="B209" s="312"/>
      <c r="C209" s="313"/>
      <c r="D209" s="313"/>
      <c r="E209" s="314"/>
    </row>
    <row r="210" spans="1:6" ht="9" customHeight="1" x14ac:dyDescent="0.25">
      <c r="A210" s="310"/>
      <c r="B210" s="315"/>
      <c r="C210" s="316"/>
      <c r="D210" s="316"/>
      <c r="E210" s="317"/>
    </row>
    <row r="211" spans="1:6" ht="3" customHeight="1" thickBot="1" x14ac:dyDescent="0.3">
      <c r="A211" s="311"/>
      <c r="B211" s="318"/>
      <c r="C211" s="319"/>
      <c r="D211" s="319"/>
      <c r="E211" s="320"/>
    </row>
    <row r="212" spans="1:6" ht="15" customHeight="1" thickBot="1" x14ac:dyDescent="0.3">
      <c r="A212" s="261" t="s">
        <v>77</v>
      </c>
      <c r="B212" s="262"/>
      <c r="C212" s="262"/>
      <c r="D212" s="262"/>
      <c r="E212" s="263"/>
    </row>
    <row r="213" spans="1:6" ht="15.75" customHeight="1" thickBot="1" x14ac:dyDescent="0.3">
      <c r="A213" s="261" t="s">
        <v>78</v>
      </c>
      <c r="B213" s="262"/>
      <c r="C213" s="262"/>
      <c r="D213" s="262"/>
      <c r="E213" s="263"/>
    </row>
    <row r="214" spans="1:6" ht="16.5" customHeight="1" thickBot="1" x14ac:dyDescent="0.3">
      <c r="A214" s="87" t="s">
        <v>90</v>
      </c>
      <c r="B214" s="377" t="s">
        <v>184</v>
      </c>
      <c r="C214" s="378"/>
      <c r="D214" s="378"/>
      <c r="E214" s="379"/>
    </row>
    <row r="215" spans="1:6" ht="15" customHeight="1" thickBot="1" x14ac:dyDescent="0.3">
      <c r="A215" s="19" t="s">
        <v>34</v>
      </c>
      <c r="B215" s="374" t="s">
        <v>185</v>
      </c>
      <c r="C215" s="375"/>
      <c r="D215" s="375"/>
      <c r="E215" s="376"/>
    </row>
    <row r="216" spans="1:6" ht="16.5" customHeight="1" thickBot="1" x14ac:dyDescent="0.3">
      <c r="A216" s="15" t="s">
        <v>36</v>
      </c>
      <c r="B216" s="358" t="s">
        <v>186</v>
      </c>
      <c r="C216" s="359"/>
      <c r="D216" s="359"/>
      <c r="E216" s="360"/>
    </row>
    <row r="217" spans="1:6" ht="15" customHeight="1" thickBot="1" x14ac:dyDescent="0.3">
      <c r="A217" s="15" t="s">
        <v>38</v>
      </c>
      <c r="B217" s="323" t="s">
        <v>187</v>
      </c>
      <c r="C217" s="324"/>
      <c r="D217" s="324"/>
      <c r="E217" s="325"/>
    </row>
    <row r="218" spans="1:6" ht="12" customHeight="1" x14ac:dyDescent="0.25">
      <c r="A218" s="281"/>
      <c r="B218" s="20">
        <v>2019</v>
      </c>
      <c r="C218" s="20">
        <v>2020</v>
      </c>
      <c r="D218" s="20">
        <v>2021</v>
      </c>
      <c r="E218" s="20">
        <v>2022</v>
      </c>
    </row>
    <row r="219" spans="1:6" ht="10.5" customHeight="1" thickBot="1" x14ac:dyDescent="0.3">
      <c r="A219" s="282"/>
      <c r="B219" s="21" t="s">
        <v>13</v>
      </c>
      <c r="C219" s="21" t="s">
        <v>14</v>
      </c>
      <c r="D219" s="21" t="s">
        <v>14</v>
      </c>
      <c r="E219" s="21" t="s">
        <v>14</v>
      </c>
    </row>
    <row r="220" spans="1:6" ht="14.25" customHeight="1" thickBot="1" x14ac:dyDescent="0.3">
      <c r="A220" s="15" t="s">
        <v>40</v>
      </c>
      <c r="B220" s="22">
        <v>100</v>
      </c>
      <c r="C220" s="22">
        <v>90</v>
      </c>
      <c r="D220" s="22">
        <v>90</v>
      </c>
      <c r="E220" s="22">
        <v>90</v>
      </c>
    </row>
    <row r="221" spans="1:6" ht="15.75" customHeight="1" thickBot="1" x14ac:dyDescent="0.3">
      <c r="A221" s="15" t="s">
        <v>41</v>
      </c>
      <c r="B221" s="22">
        <v>5000</v>
      </c>
      <c r="C221" s="22">
        <v>5000</v>
      </c>
      <c r="D221" s="22">
        <v>5000</v>
      </c>
      <c r="E221" s="22">
        <v>5000</v>
      </c>
    </row>
    <row r="222" spans="1:6" ht="15" customHeight="1" thickBot="1" x14ac:dyDescent="0.3">
      <c r="A222" s="15" t="s">
        <v>42</v>
      </c>
      <c r="B222" s="22">
        <f>B221/B220</f>
        <v>50</v>
      </c>
      <c r="C222" s="22">
        <f t="shared" ref="C222:E222" si="12">C221/C220</f>
        <v>55.555555555555557</v>
      </c>
      <c r="D222" s="22">
        <f t="shared" si="12"/>
        <v>55.555555555555557</v>
      </c>
      <c r="E222" s="22">
        <f t="shared" si="12"/>
        <v>55.555555555555557</v>
      </c>
    </row>
    <row r="223" spans="1:6" ht="13.5" customHeight="1" thickBot="1" x14ac:dyDescent="0.3">
      <c r="A223" s="15" t="s">
        <v>43</v>
      </c>
      <c r="B223" s="24" t="s">
        <v>44</v>
      </c>
      <c r="C223" s="25">
        <f>C220/B220-1</f>
        <v>-9.9999999999999978E-2</v>
      </c>
      <c r="D223" s="25">
        <f t="shared" ref="D223:E225" si="13">D220/C220-1</f>
        <v>0</v>
      </c>
      <c r="E223" s="25">
        <f t="shared" si="13"/>
        <v>0</v>
      </c>
      <c r="F223" s="65"/>
    </row>
    <row r="224" spans="1:6" ht="15.75" customHeight="1" thickBot="1" x14ac:dyDescent="0.3">
      <c r="A224" s="15" t="s">
        <v>45</v>
      </c>
      <c r="B224" s="24" t="s">
        <v>44</v>
      </c>
      <c r="C224" s="25">
        <f>C221/B221-1</f>
        <v>0</v>
      </c>
      <c r="D224" s="25">
        <f t="shared" si="13"/>
        <v>0</v>
      </c>
      <c r="E224" s="25">
        <f t="shared" si="13"/>
        <v>0</v>
      </c>
      <c r="F224" s="65"/>
    </row>
    <row r="225" spans="1:5" ht="15.75" customHeight="1" thickBot="1" x14ac:dyDescent="0.3">
      <c r="A225" s="15" t="s">
        <v>46</v>
      </c>
      <c r="B225" s="24" t="s">
        <v>44</v>
      </c>
      <c r="C225" s="25">
        <f>C222/B222-1</f>
        <v>0.11111111111111116</v>
      </c>
      <c r="D225" s="25">
        <f t="shared" si="13"/>
        <v>0</v>
      </c>
      <c r="E225" s="25">
        <f t="shared" si="13"/>
        <v>0</v>
      </c>
    </row>
    <row r="226" spans="1:5" ht="15.75" customHeight="1" thickBot="1" x14ac:dyDescent="0.3">
      <c r="A226" s="289" t="s">
        <v>47</v>
      </c>
      <c r="B226" s="290"/>
      <c r="C226" s="290"/>
      <c r="D226" s="290"/>
      <c r="E226" s="291"/>
    </row>
    <row r="227" spans="1:5" x14ac:dyDescent="0.25">
      <c r="A227" s="281"/>
      <c r="B227" s="20">
        <v>2019</v>
      </c>
      <c r="C227" s="20">
        <v>2020</v>
      </c>
      <c r="D227" s="20">
        <v>2021</v>
      </c>
      <c r="E227" s="20">
        <v>2022</v>
      </c>
    </row>
    <row r="228" spans="1:5" ht="11.25" customHeight="1" thickBot="1" x14ac:dyDescent="0.3">
      <c r="A228" s="282"/>
      <c r="B228" s="21" t="s">
        <v>13</v>
      </c>
      <c r="C228" s="21" t="s">
        <v>14</v>
      </c>
      <c r="D228" s="21" t="s">
        <v>14</v>
      </c>
      <c r="E228" s="21" t="s">
        <v>14</v>
      </c>
    </row>
    <row r="229" spans="1:5" ht="15" customHeight="1" thickBot="1" x14ac:dyDescent="0.3">
      <c r="A229" s="26" t="s">
        <v>85</v>
      </c>
      <c r="B229" s="27"/>
      <c r="C229" s="27"/>
      <c r="D229" s="27"/>
      <c r="E229" s="27"/>
    </row>
    <row r="230" spans="1:5" ht="15" customHeight="1" thickBot="1" x14ac:dyDescent="0.3">
      <c r="A230" s="26" t="s">
        <v>86</v>
      </c>
      <c r="B230" s="36">
        <v>5000</v>
      </c>
      <c r="C230" s="27">
        <v>5000</v>
      </c>
      <c r="D230" s="27">
        <v>5000</v>
      </c>
      <c r="E230" s="27">
        <v>5000</v>
      </c>
    </row>
    <row r="231" spans="1:5" ht="12" customHeight="1" thickBot="1" x14ac:dyDescent="0.3">
      <c r="A231" s="53" t="s">
        <v>57</v>
      </c>
      <c r="B231" s="36">
        <f>B230+B229</f>
        <v>5000</v>
      </c>
      <c r="C231" s="36">
        <f t="shared" ref="C231:E231" si="14">C230+C229</f>
        <v>5000</v>
      </c>
      <c r="D231" s="36">
        <f t="shared" si="14"/>
        <v>5000</v>
      </c>
      <c r="E231" s="36">
        <f t="shared" si="14"/>
        <v>5000</v>
      </c>
    </row>
    <row r="232" spans="1:5" ht="4.5" customHeight="1" x14ac:dyDescent="0.25">
      <c r="A232" s="309" t="s">
        <v>87</v>
      </c>
      <c r="B232" s="312"/>
      <c r="C232" s="313"/>
      <c r="D232" s="313"/>
      <c r="E232" s="314"/>
    </row>
    <row r="233" spans="1:5" ht="12" customHeight="1" x14ac:dyDescent="0.25">
      <c r="A233" s="310"/>
      <c r="B233" s="315"/>
      <c r="C233" s="316"/>
      <c r="D233" s="316"/>
      <c r="E233" s="317"/>
    </row>
    <row r="234" spans="1:5" ht="6" customHeight="1" thickBot="1" x14ac:dyDescent="0.3">
      <c r="A234" s="311"/>
      <c r="B234" s="318"/>
      <c r="C234" s="319"/>
      <c r="D234" s="319"/>
      <c r="E234" s="320"/>
    </row>
    <row r="235" spans="1:5" ht="15" customHeight="1" thickBot="1" x14ac:dyDescent="0.3">
      <c r="A235" s="87" t="s">
        <v>188</v>
      </c>
      <c r="B235" s="377" t="s">
        <v>189</v>
      </c>
      <c r="C235" s="378"/>
      <c r="D235" s="378"/>
      <c r="E235" s="379"/>
    </row>
    <row r="236" spans="1:5" ht="12.75" customHeight="1" thickBot="1" x14ac:dyDescent="0.3">
      <c r="A236" s="19" t="s">
        <v>93</v>
      </c>
      <c r="B236" s="374" t="s">
        <v>190</v>
      </c>
      <c r="C236" s="375"/>
      <c r="D236" s="375"/>
      <c r="E236" s="376"/>
    </row>
    <row r="237" spans="1:5" ht="14.25" customHeight="1" thickBot="1" x14ac:dyDescent="0.3">
      <c r="A237" s="15" t="s">
        <v>36</v>
      </c>
      <c r="B237" s="358" t="s">
        <v>191</v>
      </c>
      <c r="C237" s="359"/>
      <c r="D237" s="359"/>
      <c r="E237" s="360"/>
    </row>
    <row r="238" spans="1:5" ht="12.75" customHeight="1" thickBot="1" x14ac:dyDescent="0.3">
      <c r="A238" s="15" t="s">
        <v>38</v>
      </c>
      <c r="B238" s="323" t="s">
        <v>187</v>
      </c>
      <c r="C238" s="324"/>
      <c r="D238" s="324"/>
      <c r="E238" s="325"/>
    </row>
    <row r="239" spans="1:5" ht="15.75" customHeight="1" x14ac:dyDescent="0.25">
      <c r="A239" s="281"/>
      <c r="B239" s="20">
        <v>2019</v>
      </c>
      <c r="C239" s="20">
        <v>2020</v>
      </c>
      <c r="D239" s="20">
        <v>2021</v>
      </c>
      <c r="E239" s="20">
        <v>2022</v>
      </c>
    </row>
    <row r="240" spans="1:5" ht="15.75" customHeight="1" thickBot="1" x14ac:dyDescent="0.3">
      <c r="A240" s="282"/>
      <c r="B240" s="21" t="s">
        <v>13</v>
      </c>
      <c r="C240" s="21" t="s">
        <v>14</v>
      </c>
      <c r="D240" s="21" t="s">
        <v>14</v>
      </c>
      <c r="E240" s="21" t="s">
        <v>14</v>
      </c>
    </row>
    <row r="241" spans="1:5" ht="11.25" customHeight="1" thickBot="1" x14ac:dyDescent="0.3">
      <c r="A241" s="15" t="s">
        <v>40</v>
      </c>
      <c r="B241" s="22">
        <v>6</v>
      </c>
      <c r="C241" s="22">
        <v>0</v>
      </c>
      <c r="D241" s="22">
        <v>0</v>
      </c>
      <c r="E241" s="22">
        <v>0</v>
      </c>
    </row>
    <row r="242" spans="1:5" ht="13.5" customHeight="1" thickBot="1" x14ac:dyDescent="0.3">
      <c r="A242" s="15" t="s">
        <v>41</v>
      </c>
      <c r="B242" s="22">
        <v>25000</v>
      </c>
      <c r="C242" s="22">
        <v>0</v>
      </c>
      <c r="D242" s="22">
        <v>0</v>
      </c>
      <c r="E242" s="22">
        <v>0</v>
      </c>
    </row>
    <row r="243" spans="1:5" ht="15.75" customHeight="1" thickBot="1" x14ac:dyDescent="0.3">
      <c r="A243" s="15" t="s">
        <v>42</v>
      </c>
      <c r="B243" s="22">
        <f>B242/B241</f>
        <v>4166.666666666667</v>
      </c>
      <c r="C243" s="22" t="e">
        <f t="shared" ref="C243:E243" si="15">C242/C241</f>
        <v>#DIV/0!</v>
      </c>
      <c r="D243" s="22" t="e">
        <f t="shared" si="15"/>
        <v>#DIV/0!</v>
      </c>
      <c r="E243" s="22" t="e">
        <f t="shared" si="15"/>
        <v>#DIV/0!</v>
      </c>
    </row>
    <row r="244" spans="1:5" ht="15.75" thickBot="1" x14ac:dyDescent="0.3">
      <c r="A244" s="15" t="s">
        <v>43</v>
      </c>
      <c r="B244" s="24" t="s">
        <v>44</v>
      </c>
      <c r="C244" s="25">
        <f>C241/B241-1</f>
        <v>-1</v>
      </c>
      <c r="D244" s="25" t="e">
        <f t="shared" ref="D244:E246" si="16">D241/C241-1</f>
        <v>#DIV/0!</v>
      </c>
      <c r="E244" s="25" t="e">
        <f t="shared" si="16"/>
        <v>#DIV/0!</v>
      </c>
    </row>
    <row r="245" spans="1:5" ht="17.25" customHeight="1" thickBot="1" x14ac:dyDescent="0.3">
      <c r="A245" s="15" t="s">
        <v>45</v>
      </c>
      <c r="B245" s="24" t="s">
        <v>44</v>
      </c>
      <c r="C245" s="25">
        <f>C242/B242-1</f>
        <v>-1</v>
      </c>
      <c r="D245" s="25" t="e">
        <f t="shared" si="16"/>
        <v>#DIV/0!</v>
      </c>
      <c r="E245" s="25" t="e">
        <f t="shared" si="16"/>
        <v>#DIV/0!</v>
      </c>
    </row>
    <row r="246" spans="1:5" ht="15.75" thickBot="1" x14ac:dyDescent="0.3">
      <c r="A246" s="15" t="s">
        <v>46</v>
      </c>
      <c r="B246" s="24" t="s">
        <v>44</v>
      </c>
      <c r="C246" s="25" t="e">
        <f>C243/B243-1</f>
        <v>#DIV/0!</v>
      </c>
      <c r="D246" s="25" t="e">
        <f t="shared" si="16"/>
        <v>#DIV/0!</v>
      </c>
      <c r="E246" s="25" t="e">
        <f t="shared" si="16"/>
        <v>#DIV/0!</v>
      </c>
    </row>
    <row r="247" spans="1:5" ht="15.75" thickBot="1" x14ac:dyDescent="0.3">
      <c r="A247" s="289" t="s">
        <v>192</v>
      </c>
      <c r="B247" s="290"/>
      <c r="C247" s="290"/>
      <c r="D247" s="290"/>
      <c r="E247" s="291"/>
    </row>
    <row r="248" spans="1:5" x14ac:dyDescent="0.25">
      <c r="A248" s="281"/>
      <c r="B248" s="20">
        <v>2019</v>
      </c>
      <c r="C248" s="20">
        <v>2020</v>
      </c>
      <c r="D248" s="20">
        <v>2021</v>
      </c>
      <c r="E248" s="20">
        <v>2022</v>
      </c>
    </row>
    <row r="249" spans="1:5" ht="15.75" thickBot="1" x14ac:dyDescent="0.3">
      <c r="A249" s="282"/>
      <c r="B249" s="21" t="s">
        <v>13</v>
      </c>
      <c r="C249" s="21" t="s">
        <v>14</v>
      </c>
      <c r="D249" s="21" t="s">
        <v>14</v>
      </c>
      <c r="E249" s="21" t="s">
        <v>14</v>
      </c>
    </row>
    <row r="250" spans="1:5" ht="15" customHeight="1" thickBot="1" x14ac:dyDescent="0.3">
      <c r="A250" s="26" t="s">
        <v>85</v>
      </c>
      <c r="B250" s="27"/>
      <c r="C250" s="27"/>
      <c r="D250" s="27"/>
      <c r="E250" s="27"/>
    </row>
    <row r="251" spans="1:5" ht="13.5" customHeight="1" thickBot="1" x14ac:dyDescent="0.3">
      <c r="A251" s="26" t="s">
        <v>86</v>
      </c>
      <c r="B251" s="36">
        <v>25000</v>
      </c>
      <c r="C251" s="27"/>
      <c r="D251" s="27"/>
      <c r="E251" s="27"/>
    </row>
    <row r="252" spans="1:5" ht="15.75" thickBot="1" x14ac:dyDescent="0.3">
      <c r="A252" s="53" t="s">
        <v>64</v>
      </c>
      <c r="B252" s="36">
        <f>B251+B250</f>
        <v>25000</v>
      </c>
      <c r="C252" s="36">
        <f t="shared" ref="C252:E252" si="17">C251+C250</f>
        <v>0</v>
      </c>
      <c r="D252" s="36">
        <f t="shared" si="17"/>
        <v>0</v>
      </c>
      <c r="E252" s="36">
        <f t="shared" si="17"/>
        <v>0</v>
      </c>
    </row>
    <row r="253" spans="1:5" x14ac:dyDescent="0.25">
      <c r="A253" s="309" t="s">
        <v>87</v>
      </c>
      <c r="B253" s="312"/>
      <c r="C253" s="313"/>
      <c r="D253" s="313"/>
      <c r="E253" s="314"/>
    </row>
    <row r="254" spans="1:5" ht="3.75" customHeight="1" x14ac:dyDescent="0.25">
      <c r="A254" s="310"/>
      <c r="B254" s="315"/>
      <c r="C254" s="316"/>
      <c r="D254" s="316"/>
      <c r="E254" s="317"/>
    </row>
    <row r="255" spans="1:5" ht="6.75" customHeight="1" thickBot="1" x14ac:dyDescent="0.3">
      <c r="A255" s="311"/>
      <c r="B255" s="318"/>
      <c r="C255" s="319"/>
      <c r="D255" s="319"/>
      <c r="E255" s="320"/>
    </row>
    <row r="256" spans="1:5" ht="14.25" customHeight="1" thickBot="1" x14ac:dyDescent="0.3">
      <c r="A256" s="87" t="s">
        <v>193</v>
      </c>
      <c r="B256" s="377" t="s">
        <v>194</v>
      </c>
      <c r="C256" s="378"/>
      <c r="D256" s="378"/>
      <c r="E256" s="379"/>
    </row>
    <row r="257" spans="1:5" ht="15.75" thickBot="1" x14ac:dyDescent="0.3">
      <c r="A257" s="19" t="s">
        <v>65</v>
      </c>
      <c r="B257" s="355" t="s">
        <v>195</v>
      </c>
      <c r="C257" s="356"/>
      <c r="D257" s="356"/>
      <c r="E257" s="357"/>
    </row>
    <row r="258" spans="1:5" ht="21.75" customHeight="1" thickBot="1" x14ac:dyDescent="0.3">
      <c r="A258" s="15" t="s">
        <v>36</v>
      </c>
      <c r="B258" s="358" t="s">
        <v>196</v>
      </c>
      <c r="C258" s="359"/>
      <c r="D258" s="359"/>
      <c r="E258" s="360"/>
    </row>
    <row r="259" spans="1:5" ht="12.75" customHeight="1" thickBot="1" x14ac:dyDescent="0.3">
      <c r="A259" s="15" t="s">
        <v>38</v>
      </c>
      <c r="B259" s="323" t="s">
        <v>187</v>
      </c>
      <c r="C259" s="324"/>
      <c r="D259" s="324"/>
      <c r="E259" s="325"/>
    </row>
    <row r="260" spans="1:5" x14ac:dyDescent="0.25">
      <c r="A260" s="281"/>
      <c r="B260" s="20">
        <v>2018</v>
      </c>
      <c r="C260" s="20">
        <v>2019</v>
      </c>
      <c r="D260" s="20">
        <v>2020</v>
      </c>
      <c r="E260" s="20">
        <v>2021</v>
      </c>
    </row>
    <row r="261" spans="1:5" ht="12" customHeight="1" thickBot="1" x14ac:dyDescent="0.3">
      <c r="A261" s="282"/>
      <c r="B261" s="21" t="s">
        <v>13</v>
      </c>
      <c r="C261" s="21" t="s">
        <v>14</v>
      </c>
      <c r="D261" s="21" t="s">
        <v>14</v>
      </c>
      <c r="E261" s="21" t="s">
        <v>14</v>
      </c>
    </row>
    <row r="262" spans="1:5" ht="15" customHeight="1" thickBot="1" x14ac:dyDescent="0.3">
      <c r="A262" s="15" t="s">
        <v>40</v>
      </c>
      <c r="B262" s="22">
        <v>90</v>
      </c>
      <c r="C262" s="22">
        <v>180</v>
      </c>
      <c r="D262" s="22">
        <v>180</v>
      </c>
      <c r="E262" s="22">
        <v>180</v>
      </c>
    </row>
    <row r="263" spans="1:5" ht="15.75" customHeight="1" thickBot="1" x14ac:dyDescent="0.3">
      <c r="A263" s="15" t="s">
        <v>41</v>
      </c>
      <c r="B263" s="22">
        <v>5000</v>
      </c>
      <c r="C263" s="22">
        <v>10000</v>
      </c>
      <c r="D263" s="22">
        <v>10000</v>
      </c>
      <c r="E263" s="22">
        <v>10000</v>
      </c>
    </row>
    <row r="264" spans="1:5" ht="15.75" thickBot="1" x14ac:dyDescent="0.3">
      <c r="A264" s="15" t="s">
        <v>42</v>
      </c>
      <c r="B264" s="22">
        <f>B263/B262</f>
        <v>55.555555555555557</v>
      </c>
      <c r="C264" s="22">
        <f t="shared" ref="C264:E264" si="18">C263/C262</f>
        <v>55.555555555555557</v>
      </c>
      <c r="D264" s="22">
        <f t="shared" si="18"/>
        <v>55.555555555555557</v>
      </c>
      <c r="E264" s="22">
        <f t="shared" si="18"/>
        <v>55.555555555555557</v>
      </c>
    </row>
    <row r="265" spans="1:5" ht="16.5" customHeight="1" thickBot="1" x14ac:dyDescent="0.3">
      <c r="A265" s="15" t="s">
        <v>43</v>
      </c>
      <c r="B265" s="24" t="s">
        <v>44</v>
      </c>
      <c r="C265" s="25">
        <f>C262/B262-1</f>
        <v>1</v>
      </c>
      <c r="D265" s="25">
        <f t="shared" ref="D265:E267" si="19">D262/C262-1</f>
        <v>0</v>
      </c>
      <c r="E265" s="25">
        <f t="shared" si="19"/>
        <v>0</v>
      </c>
    </row>
    <row r="266" spans="1:5" ht="15.75" thickBot="1" x14ac:dyDescent="0.3">
      <c r="A266" s="15" t="s">
        <v>45</v>
      </c>
      <c r="B266" s="24" t="s">
        <v>44</v>
      </c>
      <c r="C266" s="25">
        <f>C263/B263-1</f>
        <v>1</v>
      </c>
      <c r="D266" s="25">
        <f t="shared" si="19"/>
        <v>0</v>
      </c>
      <c r="E266" s="25">
        <f t="shared" si="19"/>
        <v>0</v>
      </c>
    </row>
    <row r="267" spans="1:5" ht="15.75" thickBot="1" x14ac:dyDescent="0.3">
      <c r="A267" s="15" t="s">
        <v>46</v>
      </c>
      <c r="B267" s="24" t="s">
        <v>44</v>
      </c>
      <c r="C267" s="25">
        <f>C264/B264-1</f>
        <v>0</v>
      </c>
      <c r="D267" s="25">
        <f t="shared" si="19"/>
        <v>0</v>
      </c>
      <c r="E267" s="25">
        <f t="shared" si="19"/>
        <v>0</v>
      </c>
    </row>
    <row r="268" spans="1:5" ht="15.75" thickBot="1" x14ac:dyDescent="0.3">
      <c r="A268" s="289" t="s">
        <v>161</v>
      </c>
      <c r="B268" s="290"/>
      <c r="C268" s="290"/>
      <c r="D268" s="290"/>
      <c r="E268" s="291"/>
    </row>
    <row r="269" spans="1:5" ht="12.75" customHeight="1" x14ac:dyDescent="0.25">
      <c r="A269" s="281"/>
      <c r="B269" s="20">
        <v>2018</v>
      </c>
      <c r="C269" s="20">
        <v>2019</v>
      </c>
      <c r="D269" s="20">
        <v>2020</v>
      </c>
      <c r="E269" s="20">
        <v>2021</v>
      </c>
    </row>
    <row r="270" spans="1:5" ht="12" customHeight="1" thickBot="1" x14ac:dyDescent="0.3">
      <c r="A270" s="282"/>
      <c r="B270" s="21" t="s">
        <v>13</v>
      </c>
      <c r="C270" s="21" t="s">
        <v>14</v>
      </c>
      <c r="D270" s="21" t="s">
        <v>14</v>
      </c>
      <c r="E270" s="21" t="s">
        <v>14</v>
      </c>
    </row>
    <row r="271" spans="1:5" ht="15.75" thickBot="1" x14ac:dyDescent="0.3">
      <c r="A271" s="26" t="s">
        <v>85</v>
      </c>
      <c r="B271" s="27"/>
      <c r="C271" s="27"/>
      <c r="D271" s="27"/>
      <c r="E271" s="27"/>
    </row>
    <row r="272" spans="1:5" ht="15.75" thickBot="1" x14ac:dyDescent="0.3">
      <c r="A272" s="26" t="s">
        <v>86</v>
      </c>
      <c r="B272" s="36">
        <v>5000</v>
      </c>
      <c r="C272" s="27">
        <v>10000</v>
      </c>
      <c r="D272" s="27">
        <v>10000</v>
      </c>
      <c r="E272" s="27">
        <v>10000</v>
      </c>
    </row>
    <row r="273" spans="1:5" ht="15.75" thickBot="1" x14ac:dyDescent="0.3">
      <c r="A273" s="53" t="s">
        <v>70</v>
      </c>
      <c r="B273" s="36">
        <f>B272+B271</f>
        <v>5000</v>
      </c>
      <c r="C273" s="36">
        <f t="shared" ref="C273:E273" si="20">C272+C271</f>
        <v>10000</v>
      </c>
      <c r="D273" s="36">
        <f t="shared" si="20"/>
        <v>10000</v>
      </c>
      <c r="E273" s="36">
        <f t="shared" si="20"/>
        <v>10000</v>
      </c>
    </row>
    <row r="274" spans="1:5" ht="11.25" customHeight="1" x14ac:dyDescent="0.25">
      <c r="A274" s="309" t="s">
        <v>197</v>
      </c>
      <c r="B274" s="312"/>
      <c r="C274" s="313"/>
      <c r="D274" s="313"/>
      <c r="E274" s="314"/>
    </row>
    <row r="275" spans="1:5" ht="3" customHeight="1" x14ac:dyDescent="0.25">
      <c r="A275" s="310"/>
      <c r="B275" s="315"/>
      <c r="C275" s="316"/>
      <c r="D275" s="316"/>
      <c r="E275" s="317"/>
    </row>
    <row r="276" spans="1:5" ht="10.5" customHeight="1" thickBot="1" x14ac:dyDescent="0.3">
      <c r="A276" s="311"/>
      <c r="B276" s="318"/>
      <c r="C276" s="319"/>
      <c r="D276" s="319"/>
      <c r="E276" s="320"/>
    </row>
    <row r="277" spans="1:5" ht="18" customHeight="1" thickBot="1" x14ac:dyDescent="0.3">
      <c r="A277" s="58"/>
      <c r="B277" s="59"/>
      <c r="C277" s="59"/>
      <c r="D277" s="59"/>
      <c r="E277" s="59"/>
    </row>
    <row r="278" spans="1:5" ht="24.75" customHeight="1" thickBot="1" x14ac:dyDescent="0.3">
      <c r="A278" s="9" t="s">
        <v>105</v>
      </c>
      <c r="B278" s="60">
        <f>B263+B242+B221+B198+B172+B149+B126+B103+B80+B40</f>
        <v>2416000</v>
      </c>
      <c r="C278" s="60">
        <f>C263+C242+C221+C198+C172+C149+C126+C103+C80+C40</f>
        <v>2435000</v>
      </c>
      <c r="D278" s="60">
        <f>D263+D242+D221+D198+D172+D149+D126+D103+D80+D40</f>
        <v>2448776</v>
      </c>
      <c r="E278" s="60">
        <f>E263+E242+E221+E198+E172+E149+E126+E103+E80+E40</f>
        <v>2468776</v>
      </c>
    </row>
    <row r="279" spans="1:5" ht="24.75" thickBot="1" x14ac:dyDescent="0.3">
      <c r="A279" s="9" t="s">
        <v>106</v>
      </c>
      <c r="B279" s="60">
        <f>B281+B283+B285+B287+B289+B291+B293+B295+B297</f>
        <v>2416000</v>
      </c>
      <c r="C279" s="60">
        <f>C281+C283+C285+C287+C289+C291+C293+C295+C297</f>
        <v>2435000</v>
      </c>
      <c r="D279" s="60">
        <f>D281+D283+D285+D287+D289+D291+D293+D295+D297</f>
        <v>2448776</v>
      </c>
      <c r="E279" s="60">
        <f>E281+E283+E285+E287+E289+E291+E293+E295+E297</f>
        <v>2468776</v>
      </c>
    </row>
    <row r="280" spans="1:5" ht="24.75" thickBot="1" x14ac:dyDescent="0.3">
      <c r="A280" s="88" t="s">
        <v>198</v>
      </c>
      <c r="B280" s="89"/>
      <c r="C280" s="90">
        <f>C279/B279-1</f>
        <v>7.864238410596025E-3</v>
      </c>
      <c r="D280" s="90">
        <f t="shared" ref="D280:E280" si="21">D279/C279-1</f>
        <v>5.6574948665297775E-3</v>
      </c>
      <c r="E280" s="90">
        <f t="shared" si="21"/>
        <v>8.1673456453346116E-3</v>
      </c>
    </row>
    <row r="281" spans="1:5" ht="17.25" customHeight="1" thickBot="1" x14ac:dyDescent="0.3">
      <c r="A281" s="26" t="s">
        <v>48</v>
      </c>
      <c r="B281" s="27">
        <f>B48</f>
        <v>677000</v>
      </c>
      <c r="C281" s="27">
        <f>C48</f>
        <v>677000</v>
      </c>
      <c r="D281" s="27">
        <f>D48</f>
        <v>677000</v>
      </c>
      <c r="E281" s="27">
        <f>E48</f>
        <v>677000</v>
      </c>
    </row>
    <row r="282" spans="1:5" ht="15.75" thickBot="1" x14ac:dyDescent="0.3">
      <c r="A282" s="28" t="s">
        <v>199</v>
      </c>
      <c r="B282" s="36"/>
      <c r="C282" s="30">
        <f>C281/B281-1</f>
        <v>0</v>
      </c>
      <c r="D282" s="30">
        <f t="shared" ref="D282:E282" si="22">D281/C281-1</f>
        <v>0</v>
      </c>
      <c r="E282" s="30">
        <f t="shared" si="22"/>
        <v>0</v>
      </c>
    </row>
    <row r="283" spans="1:5" ht="21" customHeight="1" thickBot="1" x14ac:dyDescent="0.3">
      <c r="A283" s="26" t="s">
        <v>108</v>
      </c>
      <c r="B283" s="27">
        <f>+B51</f>
        <v>60000</v>
      </c>
      <c r="C283" s="27">
        <f>+C51</f>
        <v>60000</v>
      </c>
      <c r="D283" s="27">
        <f>+D51</f>
        <v>60000</v>
      </c>
      <c r="E283" s="27">
        <f>+E51</f>
        <v>60000</v>
      </c>
    </row>
    <row r="284" spans="1:5" ht="21.75" customHeight="1" thickBot="1" x14ac:dyDescent="0.3">
      <c r="A284" s="28" t="s">
        <v>200</v>
      </c>
      <c r="B284" s="36"/>
      <c r="C284" s="30">
        <f>C283/B283-1</f>
        <v>0</v>
      </c>
      <c r="D284" s="30">
        <f t="shared" ref="D284:E284" si="23">D283/C283-1</f>
        <v>0</v>
      </c>
      <c r="E284" s="30">
        <f t="shared" si="23"/>
        <v>0</v>
      </c>
    </row>
    <row r="285" spans="1:5" ht="16.5" customHeight="1" thickBot="1" x14ac:dyDescent="0.3">
      <c r="A285" s="26" t="s">
        <v>52</v>
      </c>
      <c r="B285" s="27">
        <f>B182+B159+B136+B113+B90+B54</f>
        <v>1221000</v>
      </c>
      <c r="C285" s="27">
        <f>C182+C159+C136+C113+C90+C54</f>
        <v>1310000</v>
      </c>
      <c r="D285" s="27">
        <f>D182+D159+D136+D113+D90+D54</f>
        <v>1323776</v>
      </c>
      <c r="E285" s="27">
        <f>E182+E159+E136+E113+E90+E54</f>
        <v>1343776</v>
      </c>
    </row>
    <row r="286" spans="1:5" ht="15" customHeight="1" thickBot="1" x14ac:dyDescent="0.3">
      <c r="A286" s="28" t="s">
        <v>201</v>
      </c>
      <c r="B286" s="36"/>
      <c r="C286" s="30">
        <f>C285/B285-1</f>
        <v>7.2891072891072994E-2</v>
      </c>
      <c r="D286" s="30">
        <f t="shared" ref="D286:E286" si="24">D285/C285-1</f>
        <v>1.0516030534351239E-2</v>
      </c>
      <c r="E286" s="30">
        <f t="shared" si="24"/>
        <v>1.5108296267646537E-2</v>
      </c>
    </row>
    <row r="287" spans="1:5" ht="15.75" thickBot="1" x14ac:dyDescent="0.3">
      <c r="A287" s="26" t="s">
        <v>53</v>
      </c>
      <c r="B287" s="27">
        <v>0</v>
      </c>
      <c r="C287" s="27">
        <v>0</v>
      </c>
      <c r="D287" s="27">
        <v>0</v>
      </c>
      <c r="E287" s="27">
        <v>0</v>
      </c>
    </row>
    <row r="288" spans="1:5" ht="15.75" thickBot="1" x14ac:dyDescent="0.3">
      <c r="A288" s="28" t="s">
        <v>202</v>
      </c>
      <c r="B288" s="36"/>
      <c r="C288" s="30" t="e">
        <f>C287/B287-1</f>
        <v>#DIV/0!</v>
      </c>
      <c r="D288" s="30" t="e">
        <f t="shared" ref="D288:E288" si="25">D287/C287-1</f>
        <v>#DIV/0!</v>
      </c>
      <c r="E288" s="30" t="e">
        <f t="shared" si="25"/>
        <v>#DIV/0!</v>
      </c>
    </row>
    <row r="289" spans="1:9" ht="15.75" thickBot="1" x14ac:dyDescent="0.3">
      <c r="A289" s="26" t="s">
        <v>54</v>
      </c>
      <c r="B289" s="27">
        <v>0</v>
      </c>
      <c r="C289" s="27">
        <v>0</v>
      </c>
      <c r="D289" s="27">
        <v>0</v>
      </c>
      <c r="E289" s="27">
        <v>0</v>
      </c>
    </row>
    <row r="290" spans="1:9" ht="17.25" customHeight="1" thickBot="1" x14ac:dyDescent="0.3">
      <c r="A290" s="28" t="s">
        <v>203</v>
      </c>
      <c r="B290" s="36"/>
      <c r="C290" s="30" t="e">
        <f>C289/B289-1</f>
        <v>#DIV/0!</v>
      </c>
      <c r="D290" s="30" t="e">
        <f t="shared" ref="D290:E290" si="26">D289/C289-1</f>
        <v>#DIV/0!</v>
      </c>
      <c r="E290" s="30" t="e">
        <f t="shared" si="26"/>
        <v>#DIV/0!</v>
      </c>
    </row>
    <row r="291" spans="1:9" ht="15.75" customHeight="1" thickBot="1" x14ac:dyDescent="0.3">
      <c r="A291" s="26" t="s">
        <v>55</v>
      </c>
      <c r="B291" s="27">
        <f>B162</f>
        <v>373000</v>
      </c>
      <c r="C291" s="27">
        <f>C162</f>
        <v>373000</v>
      </c>
      <c r="D291" s="27">
        <f>D162</f>
        <v>373000</v>
      </c>
      <c r="E291" s="27">
        <f>E162</f>
        <v>373000</v>
      </c>
    </row>
    <row r="292" spans="1:9" ht="17.25" customHeight="1" thickBot="1" x14ac:dyDescent="0.3">
      <c r="A292" s="28" t="s">
        <v>204</v>
      </c>
      <c r="B292" s="36"/>
      <c r="C292" s="30">
        <f>C291/B291-1</f>
        <v>0</v>
      </c>
      <c r="D292" s="30">
        <f t="shared" ref="D292:E292" si="27">D291/C291-1</f>
        <v>0</v>
      </c>
      <c r="E292" s="30">
        <f t="shared" si="27"/>
        <v>0</v>
      </c>
    </row>
    <row r="293" spans="1:9" ht="16.5" customHeight="1" thickBot="1" x14ac:dyDescent="0.3">
      <c r="A293" s="26" t="s">
        <v>56</v>
      </c>
      <c r="B293" s="27">
        <v>0</v>
      </c>
      <c r="C293" s="27">
        <v>0</v>
      </c>
      <c r="D293" s="27">
        <v>0</v>
      </c>
      <c r="E293" s="27">
        <v>0</v>
      </c>
    </row>
    <row r="294" spans="1:9" ht="21.75" customHeight="1" thickBot="1" x14ac:dyDescent="0.3">
      <c r="A294" s="28" t="s">
        <v>205</v>
      </c>
      <c r="B294" s="36"/>
      <c r="C294" s="30" t="e">
        <f>C293/B293-1</f>
        <v>#DIV/0!</v>
      </c>
      <c r="D294" s="30" t="e">
        <f t="shared" ref="D294:E294" si="28">D293/C293-1</f>
        <v>#DIV/0!</v>
      </c>
      <c r="E294" s="30" t="e">
        <f t="shared" si="28"/>
        <v>#DIV/0!</v>
      </c>
    </row>
    <row r="295" spans="1:9" ht="14.25" customHeight="1" thickBot="1" x14ac:dyDescent="0.3">
      <c r="A295" s="26" t="s">
        <v>206</v>
      </c>
      <c r="B295" s="27">
        <f>B206</f>
        <v>50000</v>
      </c>
      <c r="C295" s="27">
        <f>C206</f>
        <v>0</v>
      </c>
      <c r="D295" s="27">
        <f>D206</f>
        <v>0</v>
      </c>
      <c r="E295" s="27">
        <f>E206</f>
        <v>0</v>
      </c>
    </row>
    <row r="296" spans="1:9" ht="15.75" thickBot="1" x14ac:dyDescent="0.3">
      <c r="A296" s="28" t="s">
        <v>207</v>
      </c>
      <c r="B296" s="36"/>
      <c r="C296" s="30">
        <f>C295/B295-1</f>
        <v>-1</v>
      </c>
      <c r="D296" s="30" t="e">
        <f t="shared" ref="D296:E296" si="29">D295/C295-1</f>
        <v>#DIV/0!</v>
      </c>
      <c r="E296" s="30" t="e">
        <f t="shared" si="29"/>
        <v>#DIV/0!</v>
      </c>
    </row>
    <row r="297" spans="1:9" ht="16.5" customHeight="1" thickBot="1" x14ac:dyDescent="0.3">
      <c r="A297" s="26" t="s">
        <v>109</v>
      </c>
      <c r="B297" s="27">
        <f>B230+B272+B251</f>
        <v>35000</v>
      </c>
      <c r="C297" s="27">
        <f>C230+C272+C251</f>
        <v>15000</v>
      </c>
      <c r="D297" s="27">
        <f>D230+D272+D251</f>
        <v>15000</v>
      </c>
      <c r="E297" s="27">
        <f>E230+E272+E251</f>
        <v>15000</v>
      </c>
    </row>
    <row r="298" spans="1:9" ht="15.75" thickBot="1" x14ac:dyDescent="0.3">
      <c r="A298" s="28" t="s">
        <v>208</v>
      </c>
      <c r="B298" s="36"/>
      <c r="C298" s="30">
        <f>C297/B297-1</f>
        <v>-0.5714285714285714</v>
      </c>
      <c r="D298" s="30">
        <f t="shared" ref="D298:E298" si="30">D297/C297-1</f>
        <v>0</v>
      </c>
      <c r="E298" s="30">
        <f t="shared" si="30"/>
        <v>0</v>
      </c>
    </row>
    <row r="299" spans="1:9" ht="6.75" customHeight="1" x14ac:dyDescent="0.25">
      <c r="A299" s="380" t="s">
        <v>209</v>
      </c>
      <c r="B299" s="383"/>
      <c r="C299" s="383"/>
      <c r="D299" s="383"/>
      <c r="E299" s="384"/>
      <c r="F299" s="23"/>
      <c r="G299" s="23"/>
      <c r="H299" s="23"/>
      <c r="I299" s="23"/>
    </row>
    <row r="300" spans="1:9" ht="7.5" customHeight="1" x14ac:dyDescent="0.25">
      <c r="A300" s="381"/>
      <c r="B300" s="385"/>
      <c r="C300" s="385"/>
      <c r="D300" s="385"/>
      <c r="E300" s="386"/>
    </row>
    <row r="301" spans="1:9" ht="6" customHeight="1" thickBot="1" x14ac:dyDescent="0.3">
      <c r="A301" s="382"/>
      <c r="B301" s="387"/>
      <c r="C301" s="387"/>
      <c r="D301" s="387"/>
      <c r="E301" s="388"/>
    </row>
    <row r="302" spans="1:9" ht="15.75" thickBot="1" x14ac:dyDescent="0.3">
      <c r="A302" s="37" t="s">
        <v>58</v>
      </c>
      <c r="B302" s="38">
        <f>IF(B279-B278=0,0,"Error")</f>
        <v>0</v>
      </c>
      <c r="C302" s="38">
        <f t="shared" ref="C302:E302" si="31">IF(C279-C278=0,0,"Error")</f>
        <v>0</v>
      </c>
      <c r="D302" s="38">
        <f t="shared" si="31"/>
        <v>0</v>
      </c>
      <c r="E302" s="38">
        <f t="shared" si="31"/>
        <v>0</v>
      </c>
    </row>
    <row r="304" spans="1:9" ht="6.75" customHeight="1" x14ac:dyDescent="0.25"/>
    <row r="305" spans="6:7" ht="7.5" customHeight="1" x14ac:dyDescent="0.25"/>
    <row r="306" spans="6:7" ht="12" customHeight="1" x14ac:dyDescent="0.25">
      <c r="F306" s="62"/>
      <c r="G306" s="91"/>
    </row>
    <row r="307" spans="6:7" x14ac:dyDescent="0.25">
      <c r="F307" s="62"/>
      <c r="G307" s="62"/>
    </row>
    <row r="308" spans="6:7" ht="29.25" customHeight="1" x14ac:dyDescent="0.25">
      <c r="F308" s="62"/>
      <c r="G308" s="62"/>
    </row>
    <row r="309" spans="6:7" ht="29.25" customHeight="1" x14ac:dyDescent="0.25">
      <c r="F309" s="62"/>
      <c r="G309" s="62"/>
    </row>
    <row r="312" spans="6:7" ht="27.75" customHeight="1" x14ac:dyDescent="0.25">
      <c r="F312" s="62"/>
      <c r="G312" s="91"/>
    </row>
    <row r="313" spans="6:7" x14ac:dyDescent="0.25">
      <c r="F313" s="62"/>
      <c r="G313" s="62"/>
    </row>
    <row r="314" spans="6:7" ht="19.5" customHeight="1" x14ac:dyDescent="0.25">
      <c r="F314" s="62"/>
      <c r="G314" s="62"/>
    </row>
    <row r="322" ht="27.75" customHeight="1" x14ac:dyDescent="0.25"/>
    <row r="323" ht="27.75" customHeight="1" x14ac:dyDescent="0.25"/>
    <row r="324" ht="28.5" customHeight="1" x14ac:dyDescent="0.25"/>
    <row r="325" ht="52.5" customHeight="1" x14ac:dyDescent="0.25"/>
    <row r="326" ht="18" customHeight="1" x14ac:dyDescent="0.25"/>
    <row r="327" ht="36" customHeight="1" x14ac:dyDescent="0.25"/>
    <row r="328" ht="27" customHeight="1" x14ac:dyDescent="0.25"/>
    <row r="329" ht="47.25" customHeight="1" x14ac:dyDescent="0.25"/>
  </sheetData>
  <mergeCells count="94">
    <mergeCell ref="A2:E2"/>
    <mergeCell ref="A1:E1"/>
    <mergeCell ref="A299:A301"/>
    <mergeCell ref="B299:E301"/>
    <mergeCell ref="B259:E259"/>
    <mergeCell ref="A260:A261"/>
    <mergeCell ref="A268:E268"/>
    <mergeCell ref="A269:A270"/>
    <mergeCell ref="A274:A276"/>
    <mergeCell ref="B274:E276"/>
    <mergeCell ref="A248:A249"/>
    <mergeCell ref="A253:A255"/>
    <mergeCell ref="B253:E255"/>
    <mergeCell ref="B256:E256"/>
    <mergeCell ref="B257:E257"/>
    <mergeCell ref="B258:E258"/>
    <mergeCell ref="B235:E235"/>
    <mergeCell ref="B236:E236"/>
    <mergeCell ref="B237:E237"/>
    <mergeCell ref="B238:E238"/>
    <mergeCell ref="A239:A240"/>
    <mergeCell ref="A247:E247"/>
    <mergeCell ref="B216:E216"/>
    <mergeCell ref="B217:E217"/>
    <mergeCell ref="A218:A219"/>
    <mergeCell ref="A226:E226"/>
    <mergeCell ref="A227:A228"/>
    <mergeCell ref="A232:A234"/>
    <mergeCell ref="B232:E234"/>
    <mergeCell ref="A209:A211"/>
    <mergeCell ref="B209:E211"/>
    <mergeCell ref="A212:E212"/>
    <mergeCell ref="A213:E213"/>
    <mergeCell ref="B214:E214"/>
    <mergeCell ref="B215:E215"/>
    <mergeCell ref="B192:E192"/>
    <mergeCell ref="B193:E193"/>
    <mergeCell ref="B194:E194"/>
    <mergeCell ref="A195:A196"/>
    <mergeCell ref="A203:E203"/>
    <mergeCell ref="A204:A205"/>
    <mergeCell ref="A169:A170"/>
    <mergeCell ref="A177:E177"/>
    <mergeCell ref="A178:A179"/>
    <mergeCell ref="A189:E189"/>
    <mergeCell ref="A190:E190"/>
    <mergeCell ref="B191:E191"/>
    <mergeCell ref="A146:A147"/>
    <mergeCell ref="A154:E154"/>
    <mergeCell ref="A155:A156"/>
    <mergeCell ref="B166:E166"/>
    <mergeCell ref="B167:E167"/>
    <mergeCell ref="B168:E168"/>
    <mergeCell ref="A123:A124"/>
    <mergeCell ref="A131:E131"/>
    <mergeCell ref="A132:A133"/>
    <mergeCell ref="B143:E143"/>
    <mergeCell ref="B144:E144"/>
    <mergeCell ref="B145:E145"/>
    <mergeCell ref="A100:A101"/>
    <mergeCell ref="A108:E108"/>
    <mergeCell ref="A109:A110"/>
    <mergeCell ref="B120:E120"/>
    <mergeCell ref="B121:E121"/>
    <mergeCell ref="B122:E122"/>
    <mergeCell ref="A77:A78"/>
    <mergeCell ref="A85:E85"/>
    <mergeCell ref="A86:A87"/>
    <mergeCell ref="B97:E97"/>
    <mergeCell ref="B98:E98"/>
    <mergeCell ref="B99:E99"/>
    <mergeCell ref="A46:A47"/>
    <mergeCell ref="A70:A72"/>
    <mergeCell ref="B70:E72"/>
    <mergeCell ref="B74:E74"/>
    <mergeCell ref="B75:E75"/>
    <mergeCell ref="B76:E76"/>
    <mergeCell ref="A33:E33"/>
    <mergeCell ref="B34:E34"/>
    <mergeCell ref="B35:E35"/>
    <mergeCell ref="B36:E36"/>
    <mergeCell ref="A37:A38"/>
    <mergeCell ref="A45:E45"/>
    <mergeCell ref="A9:E11"/>
    <mergeCell ref="B12:E12"/>
    <mergeCell ref="A13:A14"/>
    <mergeCell ref="B20:E20"/>
    <mergeCell ref="A21:E21"/>
    <mergeCell ref="A32:E32"/>
    <mergeCell ref="A3:E3"/>
    <mergeCell ref="B5:E5"/>
    <mergeCell ref="B6:E6"/>
    <mergeCell ref="B7:E7"/>
    <mergeCell ref="A8:E8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view="pageBreakPreview" topLeftCell="A253" zoomScale="60" zoomScaleNormal="120" workbookViewId="0">
      <selection sqref="A1:E1"/>
    </sheetView>
  </sheetViews>
  <sheetFormatPr defaultRowHeight="15" x14ac:dyDescent="0.25"/>
  <cols>
    <col min="1" max="1" width="26.85546875" customWidth="1"/>
    <col min="2" max="2" width="10.28515625" customWidth="1"/>
    <col min="3" max="3" width="11.7109375" customWidth="1"/>
    <col min="4" max="4" width="11.140625" customWidth="1"/>
    <col min="5" max="5" width="10.85546875" customWidth="1"/>
    <col min="8" max="8" width="11" customWidth="1"/>
    <col min="9" max="9" width="11" bestFit="1" customWidth="1"/>
  </cols>
  <sheetData>
    <row r="1" spans="1:6" ht="15.75" x14ac:dyDescent="0.25">
      <c r="A1" s="540" t="s">
        <v>383</v>
      </c>
      <c r="B1" s="540"/>
      <c r="C1" s="540"/>
      <c r="D1" s="540"/>
      <c r="E1" s="540"/>
    </row>
    <row r="2" spans="1:6" ht="30" customHeight="1" x14ac:dyDescent="0.25">
      <c r="A2" s="510" t="s">
        <v>0</v>
      </c>
      <c r="B2" s="510"/>
      <c r="C2" s="510"/>
      <c r="D2" s="510"/>
      <c r="E2" s="510"/>
      <c r="F2" s="509"/>
    </row>
    <row r="3" spans="1:6" ht="18" customHeight="1" x14ac:dyDescent="0.25">
      <c r="A3" s="264" t="s">
        <v>1</v>
      </c>
      <c r="B3" s="264"/>
      <c r="C3" s="264"/>
      <c r="D3" s="264"/>
      <c r="E3" s="264"/>
      <c r="F3" s="1"/>
    </row>
    <row r="4" spans="1:6" ht="15.75" thickBot="1" x14ac:dyDescent="0.3"/>
    <row r="5" spans="1:6" ht="15.75" thickBot="1" x14ac:dyDescent="0.3">
      <c r="A5" s="2" t="s">
        <v>2</v>
      </c>
      <c r="B5" s="265" t="s">
        <v>210</v>
      </c>
      <c r="C5" s="265"/>
      <c r="D5" s="265"/>
      <c r="E5" s="265"/>
    </row>
    <row r="6" spans="1:6" ht="15.75" thickBot="1" x14ac:dyDescent="0.3">
      <c r="A6" s="2" t="s">
        <v>4</v>
      </c>
      <c r="B6" s="266" t="s">
        <v>211</v>
      </c>
      <c r="C6" s="267"/>
      <c r="D6" s="267"/>
      <c r="E6" s="268"/>
    </row>
    <row r="7" spans="1:6" ht="15.75" thickBot="1" x14ac:dyDescent="0.3">
      <c r="A7" s="2" t="s">
        <v>6</v>
      </c>
      <c r="B7" s="269" t="s">
        <v>7</v>
      </c>
      <c r="C7" s="270"/>
      <c r="D7" s="270"/>
      <c r="E7" s="271"/>
    </row>
    <row r="8" spans="1:6" ht="15.75" thickBot="1" x14ac:dyDescent="0.3">
      <c r="A8" s="272" t="s">
        <v>8</v>
      </c>
      <c r="B8" s="273"/>
      <c r="C8" s="273"/>
      <c r="D8" s="273"/>
      <c r="E8" s="274"/>
    </row>
    <row r="9" spans="1:6" ht="15.75" thickBot="1" x14ac:dyDescent="0.3">
      <c r="A9" s="389" t="s">
        <v>212</v>
      </c>
      <c r="B9" s="276"/>
      <c r="C9" s="276"/>
      <c r="D9" s="276"/>
      <c r="E9" s="390"/>
    </row>
    <row r="10" spans="1:6" ht="34.9" customHeight="1" thickBot="1" x14ac:dyDescent="0.3">
      <c r="A10" s="389"/>
      <c r="B10" s="276"/>
      <c r="C10" s="276"/>
      <c r="D10" s="276"/>
      <c r="E10" s="390"/>
    </row>
    <row r="11" spans="1:6" ht="15.75" thickBot="1" x14ac:dyDescent="0.3">
      <c r="A11" s="389"/>
      <c r="B11" s="276"/>
      <c r="C11" s="276"/>
      <c r="D11" s="276"/>
      <c r="E11" s="390"/>
    </row>
    <row r="12" spans="1:6" ht="38.25" customHeight="1" thickBot="1" x14ac:dyDescent="0.3">
      <c r="A12" s="3" t="s">
        <v>10</v>
      </c>
      <c r="B12" s="337" t="s">
        <v>213</v>
      </c>
      <c r="C12" s="391"/>
      <c r="D12" s="391"/>
      <c r="E12" s="392"/>
    </row>
    <row r="13" spans="1:6" ht="23.25" customHeight="1" x14ac:dyDescent="0.25">
      <c r="A13" s="281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6" ht="15.75" thickBot="1" x14ac:dyDescent="0.3">
      <c r="A14" s="282"/>
      <c r="B14" s="5" t="s">
        <v>13</v>
      </c>
      <c r="C14" s="5" t="s">
        <v>14</v>
      </c>
      <c r="D14" s="5" t="s">
        <v>14</v>
      </c>
      <c r="E14" s="5" t="s">
        <v>14</v>
      </c>
    </row>
    <row r="15" spans="1:6" ht="15.75" thickBot="1" x14ac:dyDescent="0.3">
      <c r="A15" s="54"/>
      <c r="B15" s="7" t="s">
        <v>16</v>
      </c>
      <c r="C15" s="7" t="s">
        <v>18</v>
      </c>
      <c r="D15" s="7" t="s">
        <v>18</v>
      </c>
      <c r="E15" s="7" t="s">
        <v>18</v>
      </c>
    </row>
    <row r="16" spans="1:6" ht="39.6" customHeight="1" thickBot="1" x14ac:dyDescent="0.3">
      <c r="A16" s="92" t="s">
        <v>20</v>
      </c>
      <c r="B16" s="393" t="s">
        <v>214</v>
      </c>
      <c r="C16" s="394"/>
      <c r="D16" s="394"/>
      <c r="E16" s="395"/>
    </row>
    <row r="17" spans="1:11" ht="23.25" customHeight="1" thickBot="1" x14ac:dyDescent="0.3">
      <c r="A17" s="286" t="s">
        <v>22</v>
      </c>
      <c r="B17" s="287"/>
      <c r="C17" s="287"/>
      <c r="D17" s="287"/>
      <c r="E17" s="288"/>
      <c r="H17" s="10"/>
      <c r="J17" s="10"/>
    </row>
    <row r="18" spans="1:11" ht="15.75" thickBot="1" x14ac:dyDescent="0.3">
      <c r="A18" s="11"/>
      <c r="B18" s="12"/>
      <c r="C18" s="13" t="s">
        <v>215</v>
      </c>
      <c r="D18" s="13" t="s">
        <v>215</v>
      </c>
      <c r="E18" s="13" t="s">
        <v>215</v>
      </c>
      <c r="G18" s="14"/>
    </row>
    <row r="19" spans="1:11" ht="15.75" thickBot="1" x14ac:dyDescent="0.3">
      <c r="A19" s="18" t="s">
        <v>216</v>
      </c>
      <c r="B19" s="56"/>
      <c r="C19" s="57" t="s">
        <v>217</v>
      </c>
      <c r="D19" s="57" t="s">
        <v>18</v>
      </c>
      <c r="E19" s="57" t="s">
        <v>18</v>
      </c>
    </row>
    <row r="20" spans="1:11" ht="15.75" thickBot="1" x14ac:dyDescent="0.3">
      <c r="A20" s="93" t="s">
        <v>218</v>
      </c>
      <c r="B20" s="94"/>
      <c r="C20" s="95" t="s">
        <v>217</v>
      </c>
      <c r="D20" s="95" t="s">
        <v>219</v>
      </c>
      <c r="E20" s="57"/>
    </row>
    <row r="21" spans="1:11" ht="15.75" thickBot="1" x14ac:dyDescent="0.3">
      <c r="A21" s="261" t="s">
        <v>33</v>
      </c>
      <c r="B21" s="262"/>
      <c r="C21" s="262"/>
      <c r="D21" s="262"/>
      <c r="E21" s="263"/>
    </row>
    <row r="22" spans="1:11" ht="20.45" customHeight="1" thickBot="1" x14ac:dyDescent="0.3">
      <c r="A22" s="19" t="s">
        <v>34</v>
      </c>
      <c r="B22" s="396" t="s">
        <v>220</v>
      </c>
      <c r="C22" s="397"/>
      <c r="D22" s="397"/>
      <c r="E22" s="398"/>
    </row>
    <row r="23" spans="1:11" ht="31.5" customHeight="1" thickBot="1" x14ac:dyDescent="0.3">
      <c r="A23" s="15" t="s">
        <v>36</v>
      </c>
      <c r="B23" s="296" t="s">
        <v>221</v>
      </c>
      <c r="C23" s="297"/>
      <c r="D23" s="297"/>
      <c r="E23" s="298"/>
    </row>
    <row r="24" spans="1:11" ht="15.75" thickBot="1" x14ac:dyDescent="0.3">
      <c r="A24" s="15" t="s">
        <v>38</v>
      </c>
      <c r="B24" s="299" t="s">
        <v>39</v>
      </c>
      <c r="C24" s="300"/>
      <c r="D24" s="300"/>
      <c r="E24" s="301"/>
    </row>
    <row r="25" spans="1:11" ht="12.75" customHeight="1" x14ac:dyDescent="0.25">
      <c r="A25" s="281"/>
      <c r="B25" s="20">
        <v>2019</v>
      </c>
      <c r="C25" s="20">
        <v>2020</v>
      </c>
      <c r="D25" s="20">
        <v>2021</v>
      </c>
      <c r="E25" s="20">
        <v>2022</v>
      </c>
    </row>
    <row r="26" spans="1:11" ht="9" customHeight="1" thickBot="1" x14ac:dyDescent="0.3">
      <c r="A26" s="282"/>
      <c r="B26" s="21" t="s">
        <v>13</v>
      </c>
      <c r="C26" s="21" t="s">
        <v>14</v>
      </c>
      <c r="D26" s="21" t="s">
        <v>14</v>
      </c>
      <c r="E26" s="21" t="s">
        <v>14</v>
      </c>
    </row>
    <row r="27" spans="1:11" ht="15.75" thickBot="1" x14ac:dyDescent="0.3">
      <c r="A27" s="15" t="s">
        <v>40</v>
      </c>
      <c r="B27" s="22">
        <v>24</v>
      </c>
      <c r="C27" s="22">
        <v>24</v>
      </c>
      <c r="D27" s="22">
        <v>24</v>
      </c>
      <c r="E27" s="22">
        <v>24</v>
      </c>
    </row>
    <row r="28" spans="1:11" ht="15.75" thickBot="1" x14ac:dyDescent="0.3">
      <c r="A28" s="15" t="s">
        <v>41</v>
      </c>
      <c r="B28" s="22">
        <v>138500</v>
      </c>
      <c r="C28" s="22">
        <v>139500</v>
      </c>
      <c r="D28" s="22">
        <v>139500</v>
      </c>
      <c r="E28" s="22">
        <v>139500</v>
      </c>
    </row>
    <row r="29" spans="1:11" ht="15.75" thickBot="1" x14ac:dyDescent="0.3">
      <c r="A29" s="15" t="s">
        <v>42</v>
      </c>
      <c r="B29" s="22">
        <f>B28/B27</f>
        <v>5770.833333333333</v>
      </c>
      <c r="C29" s="22">
        <f t="shared" ref="C29:E29" si="0">C28/C27</f>
        <v>5812.5</v>
      </c>
      <c r="D29" s="22">
        <f>D28/D27</f>
        <v>5812.5</v>
      </c>
      <c r="E29" s="22">
        <f t="shared" si="0"/>
        <v>5812.5</v>
      </c>
    </row>
    <row r="30" spans="1:11" ht="15.75" thickBot="1" x14ac:dyDescent="0.3">
      <c r="A30" s="15" t="s">
        <v>43</v>
      </c>
      <c r="B30" s="24" t="s">
        <v>44</v>
      </c>
      <c r="C30" s="25">
        <f>C27/B27-1</f>
        <v>0</v>
      </c>
      <c r="D30" s="25">
        <f t="shared" ref="D30:E32" si="1">D27/C27-1</f>
        <v>0</v>
      </c>
      <c r="E30" s="25">
        <f t="shared" si="1"/>
        <v>0</v>
      </c>
      <c r="G30" s="23"/>
      <c r="H30" s="23"/>
      <c r="I30" s="23"/>
      <c r="J30" s="23"/>
      <c r="K30" s="23"/>
    </row>
    <row r="31" spans="1:11" ht="15.75" thickBot="1" x14ac:dyDescent="0.3">
      <c r="A31" s="15" t="s">
        <v>45</v>
      </c>
      <c r="B31" s="24" t="s">
        <v>44</v>
      </c>
      <c r="C31" s="25">
        <f>C28/B28-1</f>
        <v>7.2202166064982976E-3</v>
      </c>
      <c r="D31" s="25">
        <f t="shared" si="1"/>
        <v>0</v>
      </c>
      <c r="E31" s="25">
        <f t="shared" si="1"/>
        <v>0</v>
      </c>
    </row>
    <row r="32" spans="1:11" ht="15.75" thickBot="1" x14ac:dyDescent="0.3">
      <c r="A32" s="15" t="s">
        <v>46</v>
      </c>
      <c r="B32" s="24" t="s">
        <v>44</v>
      </c>
      <c r="C32" s="25">
        <f>C29/B29-1</f>
        <v>7.2202166064982976E-3</v>
      </c>
      <c r="D32" s="25">
        <f t="shared" si="1"/>
        <v>0</v>
      </c>
      <c r="E32" s="25">
        <f t="shared" si="1"/>
        <v>0</v>
      </c>
    </row>
    <row r="33" spans="1:6" ht="15.75" thickBot="1" x14ac:dyDescent="0.3">
      <c r="A33" s="289" t="s">
        <v>47</v>
      </c>
      <c r="B33" s="290"/>
      <c r="C33" s="290"/>
      <c r="D33" s="290"/>
      <c r="E33" s="291"/>
    </row>
    <row r="34" spans="1:6" ht="12.75" customHeight="1" x14ac:dyDescent="0.25">
      <c r="A34" s="281"/>
      <c r="B34" s="20">
        <v>2019</v>
      </c>
      <c r="C34" s="20">
        <v>2020</v>
      </c>
      <c r="D34" s="20">
        <v>2021</v>
      </c>
      <c r="E34" s="20">
        <v>2022</v>
      </c>
    </row>
    <row r="35" spans="1:6" ht="9" customHeight="1" thickBot="1" x14ac:dyDescent="0.3">
      <c r="A35" s="282"/>
      <c r="B35" s="21" t="s">
        <v>13</v>
      </c>
      <c r="C35" s="21" t="s">
        <v>14</v>
      </c>
      <c r="D35" s="21" t="s">
        <v>14</v>
      </c>
      <c r="E35" s="21" t="s">
        <v>14</v>
      </c>
    </row>
    <row r="36" spans="1:6" ht="15.75" thickBot="1" x14ac:dyDescent="0.3">
      <c r="A36" s="26" t="s">
        <v>48</v>
      </c>
      <c r="B36" s="27">
        <f>SUM(B37:B38)</f>
        <v>118500</v>
      </c>
      <c r="C36" s="27">
        <f t="shared" ref="C36:E36" si="2">SUM(C37:C38)</f>
        <v>119300</v>
      </c>
      <c r="D36" s="27">
        <f t="shared" si="2"/>
        <v>119300</v>
      </c>
      <c r="E36" s="27">
        <f t="shared" si="2"/>
        <v>119300</v>
      </c>
    </row>
    <row r="37" spans="1:6" ht="15.75" thickBot="1" x14ac:dyDescent="0.3">
      <c r="A37" s="28" t="s">
        <v>49</v>
      </c>
      <c r="B37" s="27">
        <v>118500</v>
      </c>
      <c r="C37" s="27">
        <v>119300</v>
      </c>
      <c r="D37" s="27">
        <v>119300</v>
      </c>
      <c r="E37" s="27">
        <v>119300</v>
      </c>
    </row>
    <row r="38" spans="1:6" ht="15.75" thickBot="1" x14ac:dyDescent="0.3">
      <c r="A38" s="28" t="s">
        <v>50</v>
      </c>
      <c r="B38" s="36"/>
      <c r="C38" s="30"/>
      <c r="D38" s="30"/>
      <c r="E38" s="30"/>
    </row>
    <row r="39" spans="1:6" ht="24.75" thickBot="1" x14ac:dyDescent="0.3">
      <c r="A39" s="26" t="s">
        <v>108</v>
      </c>
      <c r="B39" s="27">
        <f>SUM(B40:B41)</f>
        <v>20000</v>
      </c>
      <c r="C39" s="27">
        <f t="shared" ref="C39:E39" si="3">SUM(C40:C41)</f>
        <v>20200</v>
      </c>
      <c r="D39" s="27">
        <f t="shared" si="3"/>
        <v>20200</v>
      </c>
      <c r="E39" s="27">
        <f t="shared" si="3"/>
        <v>20200</v>
      </c>
    </row>
    <row r="40" spans="1:6" ht="15.75" thickBot="1" x14ac:dyDescent="0.3">
      <c r="A40" s="28" t="s">
        <v>49</v>
      </c>
      <c r="B40" s="27">
        <v>20000</v>
      </c>
      <c r="C40" s="27">
        <v>20200</v>
      </c>
      <c r="D40" s="27">
        <v>20200</v>
      </c>
      <c r="E40" s="27">
        <v>20200</v>
      </c>
    </row>
    <row r="41" spans="1:6" ht="15.75" thickBot="1" x14ac:dyDescent="0.3">
      <c r="A41" s="28" t="s">
        <v>50</v>
      </c>
      <c r="B41" s="36"/>
      <c r="C41" s="27"/>
      <c r="D41" s="27"/>
      <c r="E41" s="27"/>
    </row>
    <row r="42" spans="1:6" ht="15.75" thickBot="1" x14ac:dyDescent="0.3">
      <c r="A42" s="26" t="s">
        <v>52</v>
      </c>
      <c r="B42" s="36">
        <f>SUM(B43:B44)</f>
        <v>0</v>
      </c>
      <c r="C42" s="36">
        <f t="shared" ref="C42:E42" si="4">SUM(C43:C44)</f>
        <v>0</v>
      </c>
      <c r="D42" s="36">
        <f t="shared" si="4"/>
        <v>0</v>
      </c>
      <c r="E42" s="36">
        <f t="shared" si="4"/>
        <v>0</v>
      </c>
    </row>
    <row r="43" spans="1:6" ht="15.75" thickBot="1" x14ac:dyDescent="0.3">
      <c r="A43" s="28" t="s">
        <v>49</v>
      </c>
      <c r="B43" s="36">
        <v>0</v>
      </c>
      <c r="C43" s="27">
        <v>0</v>
      </c>
      <c r="D43" s="27">
        <v>0</v>
      </c>
      <c r="E43" s="27">
        <v>0</v>
      </c>
      <c r="F43" s="23"/>
    </row>
    <row r="44" spans="1:6" ht="15.75" thickBot="1" x14ac:dyDescent="0.3">
      <c r="A44" s="28" t="s">
        <v>50</v>
      </c>
      <c r="B44" s="36"/>
      <c r="C44" s="27"/>
      <c r="D44" s="27"/>
      <c r="E44" s="27"/>
    </row>
    <row r="45" spans="1:6" ht="15.75" thickBot="1" x14ac:dyDescent="0.3">
      <c r="A45" s="26" t="s">
        <v>53</v>
      </c>
      <c r="B45" s="36">
        <f>SUM(B46:B47)</f>
        <v>0</v>
      </c>
      <c r="C45" s="36">
        <f t="shared" ref="C45:E45" si="5">SUM(C46:C47)</f>
        <v>0</v>
      </c>
      <c r="D45" s="36">
        <f t="shared" si="5"/>
        <v>0</v>
      </c>
      <c r="E45" s="36">
        <f t="shared" si="5"/>
        <v>0</v>
      </c>
    </row>
    <row r="46" spans="1:6" ht="15.75" thickBot="1" x14ac:dyDescent="0.3">
      <c r="A46" s="28" t="s">
        <v>49</v>
      </c>
      <c r="B46" s="36">
        <v>0</v>
      </c>
      <c r="C46" s="27">
        <v>0</v>
      </c>
      <c r="D46" s="27">
        <v>0</v>
      </c>
      <c r="E46" s="27">
        <v>0</v>
      </c>
    </row>
    <row r="47" spans="1:6" ht="15.75" thickBot="1" x14ac:dyDescent="0.3">
      <c r="A47" s="28" t="s">
        <v>50</v>
      </c>
      <c r="B47" s="36"/>
      <c r="C47" s="27"/>
      <c r="D47" s="27"/>
      <c r="E47" s="27"/>
    </row>
    <row r="48" spans="1:6" ht="15.75" thickBot="1" x14ac:dyDescent="0.3">
      <c r="A48" s="26" t="s">
        <v>54</v>
      </c>
      <c r="B48" s="36">
        <f>SUM(B49:B50)</f>
        <v>0</v>
      </c>
      <c r="C48" s="36">
        <f t="shared" ref="C48:E48" si="6">SUM(C49:C50)</f>
        <v>0</v>
      </c>
      <c r="D48" s="36">
        <f t="shared" si="6"/>
        <v>0</v>
      </c>
      <c r="E48" s="36">
        <f t="shared" si="6"/>
        <v>0</v>
      </c>
    </row>
    <row r="49" spans="1:12" ht="15.75" thickBot="1" x14ac:dyDescent="0.3">
      <c r="A49" s="28" t="s">
        <v>49</v>
      </c>
      <c r="B49" s="36">
        <v>0</v>
      </c>
      <c r="C49" s="27">
        <v>0</v>
      </c>
      <c r="D49" s="27">
        <v>0</v>
      </c>
      <c r="E49" s="27">
        <v>0</v>
      </c>
    </row>
    <row r="50" spans="1:12" ht="15.75" thickBot="1" x14ac:dyDescent="0.3">
      <c r="A50" s="28" t="s">
        <v>50</v>
      </c>
      <c r="B50" s="36"/>
      <c r="C50" s="27"/>
      <c r="D50" s="27"/>
      <c r="E50" s="27"/>
    </row>
    <row r="51" spans="1:12" ht="15.75" thickBot="1" x14ac:dyDescent="0.3">
      <c r="A51" s="26" t="s">
        <v>55</v>
      </c>
      <c r="B51" s="36">
        <v>0</v>
      </c>
      <c r="C51" s="36">
        <v>0</v>
      </c>
      <c r="D51" s="36">
        <v>0</v>
      </c>
      <c r="E51" s="36">
        <v>0</v>
      </c>
    </row>
    <row r="52" spans="1:12" ht="15.75" thickBot="1" x14ac:dyDescent="0.3">
      <c r="A52" s="28" t="s">
        <v>49</v>
      </c>
      <c r="B52" s="36">
        <v>0</v>
      </c>
      <c r="C52" s="27">
        <v>0</v>
      </c>
      <c r="D52" s="27">
        <v>0</v>
      </c>
      <c r="E52" s="27">
        <v>0</v>
      </c>
      <c r="F52" s="23"/>
    </row>
    <row r="53" spans="1:12" ht="15.75" thickBot="1" x14ac:dyDescent="0.3">
      <c r="A53" s="28" t="s">
        <v>50</v>
      </c>
      <c r="B53" s="36"/>
      <c r="C53" s="27"/>
      <c r="D53" s="27"/>
      <c r="E53" s="27"/>
    </row>
    <row r="54" spans="1:12" ht="24.75" thickBot="1" x14ac:dyDescent="0.3">
      <c r="A54" s="26" t="s">
        <v>56</v>
      </c>
      <c r="B54" s="36">
        <f>SUM(B55:B56)</f>
        <v>0</v>
      </c>
      <c r="C54" s="36">
        <f t="shared" ref="C54:E54" si="7">SUM(C55:C56)</f>
        <v>0</v>
      </c>
      <c r="D54" s="36">
        <f t="shared" si="7"/>
        <v>0</v>
      </c>
      <c r="E54" s="36">
        <f t="shared" si="7"/>
        <v>0</v>
      </c>
      <c r="H54" s="31"/>
    </row>
    <row r="55" spans="1:12" ht="15.75" thickBot="1" x14ac:dyDescent="0.3">
      <c r="A55" s="28" t="s">
        <v>49</v>
      </c>
      <c r="B55" s="36">
        <v>0</v>
      </c>
      <c r="C55" s="27">
        <v>0</v>
      </c>
      <c r="D55" s="27">
        <f>C55*1.03*0.99</f>
        <v>0</v>
      </c>
      <c r="E55" s="27">
        <f>D55*1.03*0.99</f>
        <v>0</v>
      </c>
      <c r="J55" s="33"/>
      <c r="K55" s="33"/>
      <c r="L55" s="33"/>
    </row>
    <row r="56" spans="1:12" ht="15.75" thickBot="1" x14ac:dyDescent="0.3">
      <c r="A56" s="28" t="s">
        <v>50</v>
      </c>
      <c r="B56" s="36"/>
      <c r="C56" s="34"/>
      <c r="D56" s="32"/>
      <c r="E56" s="32"/>
    </row>
    <row r="57" spans="1:12" ht="15.75" thickBot="1" x14ac:dyDescent="0.3">
      <c r="A57" s="35" t="s">
        <v>57</v>
      </c>
      <c r="B57" s="36">
        <f>B54+B51+B48+B45+B42+B39+B36</f>
        <v>138500</v>
      </c>
      <c r="C57" s="36">
        <f t="shared" ref="C57:E57" si="8">C54+C51+C48+C45+C42+C39+C36</f>
        <v>139500</v>
      </c>
      <c r="D57" s="36">
        <f t="shared" si="8"/>
        <v>139500</v>
      </c>
      <c r="E57" s="36">
        <f t="shared" si="8"/>
        <v>139500</v>
      </c>
    </row>
    <row r="58" spans="1:12" ht="15.75" thickBot="1" x14ac:dyDescent="0.3">
      <c r="A58" s="37" t="s">
        <v>58</v>
      </c>
      <c r="B58" s="38">
        <f>IF(B57-B28=0,0,"Error")</f>
        <v>0</v>
      </c>
      <c r="C58" s="38">
        <f>IF(C57-C28=0,0,"Error")</f>
        <v>0</v>
      </c>
      <c r="D58" s="38">
        <f>IF(D57-D28=0,0,"Error")</f>
        <v>0</v>
      </c>
      <c r="E58" s="38">
        <f>IF(E57-E28=0,0,"Error")</f>
        <v>0</v>
      </c>
    </row>
    <row r="59" spans="1:12" ht="15.75" thickBot="1" x14ac:dyDescent="0.3">
      <c r="A59" s="42" t="s">
        <v>222</v>
      </c>
      <c r="B59" s="399" t="s">
        <v>223</v>
      </c>
      <c r="C59" s="303"/>
      <c r="D59" s="303"/>
      <c r="E59" s="304"/>
    </row>
    <row r="60" spans="1:12" ht="26.25" customHeight="1" thickBot="1" x14ac:dyDescent="0.3">
      <c r="A60" s="15" t="s">
        <v>36</v>
      </c>
      <c r="B60" s="286" t="s">
        <v>224</v>
      </c>
      <c r="C60" s="287"/>
      <c r="D60" s="287"/>
      <c r="E60" s="288"/>
    </row>
    <row r="61" spans="1:12" ht="15.75" thickBot="1" x14ac:dyDescent="0.3">
      <c r="A61" s="15" t="s">
        <v>38</v>
      </c>
      <c r="B61" s="299" t="s">
        <v>225</v>
      </c>
      <c r="C61" s="300"/>
      <c r="D61" s="300"/>
      <c r="E61" s="301"/>
    </row>
    <row r="62" spans="1:12" ht="12.75" customHeight="1" x14ac:dyDescent="0.25">
      <c r="A62" s="281"/>
      <c r="B62" s="20">
        <v>2019</v>
      </c>
      <c r="C62" s="20">
        <v>2020</v>
      </c>
      <c r="D62" s="20">
        <v>2021</v>
      </c>
      <c r="E62" s="20">
        <v>2022</v>
      </c>
    </row>
    <row r="63" spans="1:12" ht="9" customHeight="1" thickBot="1" x14ac:dyDescent="0.3">
      <c r="A63" s="282"/>
      <c r="B63" s="21" t="s">
        <v>13</v>
      </c>
      <c r="C63" s="21" t="s">
        <v>14</v>
      </c>
      <c r="D63" s="21" t="s">
        <v>14</v>
      </c>
      <c r="E63" s="21" t="s">
        <v>14</v>
      </c>
    </row>
    <row r="64" spans="1:12" ht="15.75" thickBot="1" x14ac:dyDescent="0.3">
      <c r="A64" s="15" t="s">
        <v>40</v>
      </c>
      <c r="B64" s="43">
        <v>15</v>
      </c>
      <c r="C64" s="43">
        <v>16</v>
      </c>
      <c r="D64" s="43">
        <v>16</v>
      </c>
      <c r="E64" s="43">
        <v>16</v>
      </c>
    </row>
    <row r="65" spans="1:6" ht="15.75" thickBot="1" x14ac:dyDescent="0.3">
      <c r="A65" s="15" t="s">
        <v>41</v>
      </c>
      <c r="B65" s="22">
        <v>10000</v>
      </c>
      <c r="C65" s="22">
        <v>10300</v>
      </c>
      <c r="D65" s="22">
        <v>10400</v>
      </c>
      <c r="E65" s="22">
        <v>10500</v>
      </c>
    </row>
    <row r="66" spans="1:6" ht="15.75" thickBot="1" x14ac:dyDescent="0.3">
      <c r="A66" s="15" t="s">
        <v>42</v>
      </c>
      <c r="B66" s="22">
        <f>B65/B64</f>
        <v>666.66666666666663</v>
      </c>
      <c r="C66" s="22">
        <f>C65/C64</f>
        <v>643.75</v>
      </c>
      <c r="D66" s="22">
        <f>D65/D64</f>
        <v>650</v>
      </c>
      <c r="E66" s="22">
        <f>E65/E64</f>
        <v>656.25</v>
      </c>
    </row>
    <row r="67" spans="1:6" ht="15.75" thickBot="1" x14ac:dyDescent="0.3">
      <c r="A67" s="15" t="s">
        <v>43</v>
      </c>
      <c r="B67" s="24"/>
      <c r="C67" s="25">
        <f>C64/B64-1</f>
        <v>6.6666666666666652E-2</v>
      </c>
      <c r="D67" s="25">
        <f>D64/C64-1</f>
        <v>0</v>
      </c>
      <c r="E67" s="25">
        <f>E64/D64-1</f>
        <v>0</v>
      </c>
    </row>
    <row r="68" spans="1:6" ht="15.75" thickBot="1" x14ac:dyDescent="0.3">
      <c r="A68" s="15" t="s">
        <v>45</v>
      </c>
      <c r="B68" s="24"/>
      <c r="C68" s="25">
        <f>C65/B65-1</f>
        <v>3.0000000000000027E-2</v>
      </c>
      <c r="D68" s="25">
        <f t="shared" ref="D68:E69" si="9">D65/C65-1</f>
        <v>9.7087378640776656E-3</v>
      </c>
      <c r="E68" s="25">
        <f t="shared" si="9"/>
        <v>9.6153846153845812E-3</v>
      </c>
    </row>
    <row r="69" spans="1:6" ht="15.75" thickBot="1" x14ac:dyDescent="0.3">
      <c r="A69" s="15" t="s">
        <v>46</v>
      </c>
      <c r="B69" s="24"/>
      <c r="C69" s="25">
        <f>C66/B66-1</f>
        <v>-3.4374999999999933E-2</v>
      </c>
      <c r="D69" s="25">
        <f t="shared" si="9"/>
        <v>9.7087378640776656E-3</v>
      </c>
      <c r="E69" s="25">
        <f t="shared" si="9"/>
        <v>9.6153846153845812E-3</v>
      </c>
    </row>
    <row r="70" spans="1:6" ht="24.75" customHeight="1" thickBot="1" x14ac:dyDescent="0.3">
      <c r="A70" s="289" t="s">
        <v>63</v>
      </c>
      <c r="B70" s="290"/>
      <c r="C70" s="290"/>
      <c r="D70" s="290"/>
      <c r="E70" s="291"/>
    </row>
    <row r="71" spans="1:6" ht="12.75" customHeight="1" x14ac:dyDescent="0.25">
      <c r="A71" s="281"/>
      <c r="B71" s="20">
        <v>2019</v>
      </c>
      <c r="C71" s="20">
        <v>2020</v>
      </c>
      <c r="D71" s="20">
        <v>2021</v>
      </c>
      <c r="E71" s="20">
        <v>2022</v>
      </c>
    </row>
    <row r="72" spans="1:6" ht="9" customHeight="1" thickBot="1" x14ac:dyDescent="0.3">
      <c r="A72" s="282"/>
      <c r="B72" s="21" t="s">
        <v>13</v>
      </c>
      <c r="C72" s="21" t="s">
        <v>14</v>
      </c>
      <c r="D72" s="21" t="s">
        <v>14</v>
      </c>
      <c r="E72" s="21" t="s">
        <v>14</v>
      </c>
    </row>
    <row r="73" spans="1:6" ht="24.75" customHeight="1" thickBot="1" x14ac:dyDescent="0.3">
      <c r="A73" s="26" t="s">
        <v>48</v>
      </c>
      <c r="B73" s="27">
        <f>SUM(B74:B75)</f>
        <v>0</v>
      </c>
      <c r="C73" s="27">
        <f t="shared" ref="C73:E73" si="10">SUM(C74:C75)</f>
        <v>0</v>
      </c>
      <c r="D73" s="27">
        <f t="shared" si="10"/>
        <v>0</v>
      </c>
      <c r="E73" s="27">
        <f t="shared" si="10"/>
        <v>0</v>
      </c>
    </row>
    <row r="74" spans="1:6" ht="15.75" thickBot="1" x14ac:dyDescent="0.3">
      <c r="A74" s="28" t="s">
        <v>49</v>
      </c>
      <c r="B74" s="27">
        <v>0</v>
      </c>
      <c r="C74" s="27">
        <v>0</v>
      </c>
      <c r="D74" s="27">
        <v>0</v>
      </c>
      <c r="E74" s="27">
        <v>0</v>
      </c>
    </row>
    <row r="75" spans="1:6" ht="15.75" thickBot="1" x14ac:dyDescent="0.3">
      <c r="A75" s="28" t="s">
        <v>50</v>
      </c>
      <c r="B75" s="36"/>
      <c r="C75" s="30"/>
      <c r="D75" s="30"/>
      <c r="E75" s="30"/>
    </row>
    <row r="76" spans="1:6" ht="24.75" customHeight="1" thickBot="1" x14ac:dyDescent="0.3">
      <c r="A76" s="26" t="s">
        <v>108</v>
      </c>
      <c r="B76" s="27">
        <f>SUM(B77:B78)</f>
        <v>0</v>
      </c>
      <c r="C76" s="27">
        <f t="shared" ref="C76:E76" si="11">SUM(C77:C78)</f>
        <v>0</v>
      </c>
      <c r="D76" s="27">
        <f t="shared" si="11"/>
        <v>0</v>
      </c>
      <c r="E76" s="27">
        <f t="shared" si="11"/>
        <v>0</v>
      </c>
    </row>
    <row r="77" spans="1:6" ht="15.75" thickBot="1" x14ac:dyDescent="0.3">
      <c r="A77" s="28" t="s">
        <v>49</v>
      </c>
      <c r="B77" s="27">
        <v>0</v>
      </c>
      <c r="C77" s="27">
        <v>0</v>
      </c>
      <c r="D77" s="27">
        <v>0</v>
      </c>
      <c r="E77" s="27">
        <v>0</v>
      </c>
    </row>
    <row r="78" spans="1:6" ht="15.75" thickBot="1" x14ac:dyDescent="0.3">
      <c r="A78" s="28" t="s">
        <v>50</v>
      </c>
      <c r="B78" s="36"/>
      <c r="C78" s="27"/>
      <c r="D78" s="27"/>
      <c r="E78" s="27"/>
    </row>
    <row r="79" spans="1:6" ht="24.75" customHeight="1" thickBot="1" x14ac:dyDescent="0.3">
      <c r="A79" s="26" t="s">
        <v>52</v>
      </c>
      <c r="B79" s="44">
        <v>10000</v>
      </c>
      <c r="C79" s="45">
        <v>10300</v>
      </c>
      <c r="D79" s="45">
        <v>10400</v>
      </c>
      <c r="E79" s="45">
        <v>10500</v>
      </c>
    </row>
    <row r="80" spans="1:6" ht="15.75" thickBot="1" x14ac:dyDescent="0.3">
      <c r="A80" s="28" t="s">
        <v>49</v>
      </c>
      <c r="B80" s="44">
        <v>10000</v>
      </c>
      <c r="C80" s="45">
        <v>10300</v>
      </c>
      <c r="D80" s="45">
        <v>10400</v>
      </c>
      <c r="E80" s="45">
        <v>10500</v>
      </c>
      <c r="F80" s="23"/>
    </row>
    <row r="81" spans="1:5" ht="15.75" thickBot="1" x14ac:dyDescent="0.3">
      <c r="A81" s="28" t="s">
        <v>50</v>
      </c>
      <c r="B81" s="36"/>
      <c r="C81" s="27"/>
      <c r="D81" s="27"/>
      <c r="E81" s="27"/>
    </row>
    <row r="82" spans="1:5" ht="15.75" thickBot="1" x14ac:dyDescent="0.3">
      <c r="A82" s="26" t="s">
        <v>53</v>
      </c>
      <c r="B82" s="36">
        <v>0</v>
      </c>
      <c r="C82" s="27">
        <v>0</v>
      </c>
      <c r="D82" s="27">
        <v>0</v>
      </c>
      <c r="E82" s="27">
        <v>0</v>
      </c>
    </row>
    <row r="83" spans="1:5" ht="15.75" thickBot="1" x14ac:dyDescent="0.3">
      <c r="A83" s="28" t="s">
        <v>49</v>
      </c>
      <c r="B83" s="36"/>
      <c r="C83" s="27"/>
      <c r="D83" s="27"/>
      <c r="E83" s="27"/>
    </row>
    <row r="84" spans="1:5" ht="15.75" thickBot="1" x14ac:dyDescent="0.3">
      <c r="A84" s="28" t="s">
        <v>50</v>
      </c>
      <c r="B84" s="36"/>
      <c r="C84" s="27"/>
      <c r="D84" s="27"/>
      <c r="E84" s="27"/>
    </row>
    <row r="85" spans="1:5" ht="15.75" thickBot="1" x14ac:dyDescent="0.3">
      <c r="A85" s="26" t="s">
        <v>54</v>
      </c>
      <c r="B85" s="36">
        <v>0</v>
      </c>
      <c r="C85" s="27">
        <v>0</v>
      </c>
      <c r="D85" s="27">
        <v>0</v>
      </c>
      <c r="E85" s="27">
        <v>0</v>
      </c>
    </row>
    <row r="86" spans="1:5" ht="15.75" thickBot="1" x14ac:dyDescent="0.3">
      <c r="A86" s="28" t="s">
        <v>49</v>
      </c>
      <c r="B86" s="36"/>
      <c r="C86" s="27"/>
      <c r="D86" s="27"/>
      <c r="E86" s="27"/>
    </row>
    <row r="87" spans="1:5" ht="15" customHeight="1" thickBot="1" x14ac:dyDescent="0.3">
      <c r="A87" s="28" t="s">
        <v>50</v>
      </c>
      <c r="B87" s="36"/>
      <c r="C87" s="27"/>
      <c r="D87" s="27"/>
      <c r="E87" s="27"/>
    </row>
    <row r="88" spans="1:5" ht="15.75" thickBot="1" x14ac:dyDescent="0.3">
      <c r="A88" s="26" t="s">
        <v>55</v>
      </c>
      <c r="B88" s="36">
        <v>0</v>
      </c>
      <c r="C88" s="27">
        <v>0</v>
      </c>
      <c r="D88" s="27">
        <v>0</v>
      </c>
      <c r="E88" s="27">
        <v>0</v>
      </c>
    </row>
    <row r="89" spans="1:5" ht="15.75" thickBot="1" x14ac:dyDescent="0.3">
      <c r="A89" s="28" t="s">
        <v>49</v>
      </c>
      <c r="B89" s="36"/>
      <c r="C89" s="27"/>
      <c r="D89" s="27"/>
      <c r="E89" s="27"/>
    </row>
    <row r="90" spans="1:5" ht="15.75" thickBot="1" x14ac:dyDescent="0.3">
      <c r="A90" s="28" t="s">
        <v>50</v>
      </c>
      <c r="B90" s="36"/>
      <c r="C90" s="27"/>
      <c r="D90" s="27"/>
      <c r="E90" s="27"/>
    </row>
    <row r="91" spans="1:5" ht="24.75" thickBot="1" x14ac:dyDescent="0.3">
      <c r="A91" s="26" t="s">
        <v>56</v>
      </c>
      <c r="B91" s="36">
        <v>0</v>
      </c>
      <c r="C91" s="27">
        <v>0</v>
      </c>
      <c r="D91" s="27">
        <v>0</v>
      </c>
      <c r="E91" s="27">
        <v>0</v>
      </c>
    </row>
    <row r="92" spans="1:5" ht="15.75" thickBot="1" x14ac:dyDescent="0.3">
      <c r="A92" s="28" t="s">
        <v>49</v>
      </c>
      <c r="B92" s="36"/>
      <c r="C92" s="27"/>
      <c r="D92" s="27"/>
      <c r="E92" s="27"/>
    </row>
    <row r="93" spans="1:5" ht="15.75" thickBot="1" x14ac:dyDescent="0.3">
      <c r="A93" s="28" t="s">
        <v>50</v>
      </c>
      <c r="B93" s="36"/>
      <c r="C93" s="27"/>
      <c r="D93" s="27"/>
      <c r="E93" s="27"/>
    </row>
    <row r="94" spans="1:5" ht="15.75" thickBot="1" x14ac:dyDescent="0.3">
      <c r="A94" s="41" t="s">
        <v>64</v>
      </c>
      <c r="B94" s="36">
        <f>B91+B88+B85+B82+B79+B76+B73</f>
        <v>10000</v>
      </c>
      <c r="C94" s="36">
        <f t="shared" ref="C94:E94" si="12">C91+C88+C85+C82+C79+C76+C73</f>
        <v>10300</v>
      </c>
      <c r="D94" s="36">
        <f t="shared" si="12"/>
        <v>10400</v>
      </c>
      <c r="E94" s="36">
        <f t="shared" si="12"/>
        <v>10500</v>
      </c>
    </row>
    <row r="95" spans="1:5" ht="17.25" customHeight="1" thickBot="1" x14ac:dyDescent="0.3">
      <c r="A95" s="37" t="s">
        <v>58</v>
      </c>
      <c r="B95" s="38">
        <f>IF(B94-B65=0,0,"Error")</f>
        <v>0</v>
      </c>
      <c r="C95" s="38">
        <f>IF(C94-C65=0,0,"Error")</f>
        <v>0</v>
      </c>
      <c r="D95" s="38">
        <f>IF(D94-D65=0,0,"Error")</f>
        <v>0</v>
      </c>
      <c r="E95" s="38">
        <f>IF(E94-E65=0,0,"Error")</f>
        <v>0</v>
      </c>
    </row>
    <row r="96" spans="1:5" ht="49.15" customHeight="1" thickBot="1" x14ac:dyDescent="0.3">
      <c r="A96" s="9" t="s">
        <v>96</v>
      </c>
      <c r="B96" s="283" t="s">
        <v>226</v>
      </c>
      <c r="C96" s="284"/>
      <c r="D96" s="284"/>
      <c r="E96" s="285"/>
    </row>
    <row r="97" spans="1:7" ht="15.75" thickBot="1" x14ac:dyDescent="0.3">
      <c r="A97" s="11"/>
      <c r="B97" s="12"/>
      <c r="C97" s="13" t="s">
        <v>215</v>
      </c>
      <c r="D97" s="13" t="s">
        <v>215</v>
      </c>
      <c r="E97" s="13" t="s">
        <v>215</v>
      </c>
      <c r="G97" s="14"/>
    </row>
    <row r="98" spans="1:7" ht="23.25" thickBot="1" x14ac:dyDescent="0.3">
      <c r="A98" s="18" t="s">
        <v>227</v>
      </c>
      <c r="B98" s="56"/>
      <c r="C98" s="96" t="s">
        <v>18</v>
      </c>
      <c r="D98" s="96" t="s">
        <v>18</v>
      </c>
      <c r="E98" s="96" t="s">
        <v>18</v>
      </c>
    </row>
    <row r="99" spans="1:7" ht="15.75" thickBot="1" x14ac:dyDescent="0.3">
      <c r="A99" s="18" t="s">
        <v>228</v>
      </c>
      <c r="B99" s="56"/>
      <c r="C99" s="96" t="s">
        <v>18</v>
      </c>
      <c r="D99" s="96" t="s">
        <v>18</v>
      </c>
      <c r="E99" s="96" t="s">
        <v>18</v>
      </c>
    </row>
    <row r="100" spans="1:7" ht="15.75" thickBot="1" x14ac:dyDescent="0.3">
      <c r="A100" s="18" t="s">
        <v>229</v>
      </c>
      <c r="B100" s="56"/>
      <c r="C100" s="97">
        <v>1</v>
      </c>
      <c r="D100" s="97">
        <v>1</v>
      </c>
      <c r="E100" s="97">
        <v>1</v>
      </c>
    </row>
    <row r="101" spans="1:7" ht="45.75" thickBot="1" x14ac:dyDescent="0.3">
      <c r="A101" s="8" t="s">
        <v>230</v>
      </c>
      <c r="B101" s="56"/>
      <c r="C101" s="97" t="s">
        <v>231</v>
      </c>
      <c r="D101" s="97" t="s">
        <v>232</v>
      </c>
      <c r="E101" s="97" t="s">
        <v>232</v>
      </c>
    </row>
    <row r="102" spans="1:7" ht="68.25" thickBot="1" x14ac:dyDescent="0.3">
      <c r="A102" s="8" t="s">
        <v>233</v>
      </c>
      <c r="B102" s="56"/>
      <c r="C102" s="96">
        <v>0.5</v>
      </c>
      <c r="D102" s="96">
        <v>0.7</v>
      </c>
      <c r="E102" s="96">
        <v>0.7</v>
      </c>
    </row>
    <row r="103" spans="1:7" ht="34.5" thickBot="1" x14ac:dyDescent="0.3">
      <c r="A103" s="6" t="s">
        <v>234</v>
      </c>
      <c r="B103" s="55"/>
      <c r="C103" s="96">
        <v>0.5</v>
      </c>
      <c r="D103" s="96">
        <v>0.3</v>
      </c>
      <c r="E103" s="96">
        <v>0.3</v>
      </c>
    </row>
    <row r="104" spans="1:7" ht="113.25" thickBot="1" x14ac:dyDescent="0.3">
      <c r="A104" s="8" t="s">
        <v>235</v>
      </c>
      <c r="B104" s="56"/>
      <c r="C104" s="96">
        <v>0.5</v>
      </c>
      <c r="D104" s="96">
        <v>0.8</v>
      </c>
      <c r="E104" s="96">
        <v>0.8</v>
      </c>
    </row>
    <row r="105" spans="1:7" ht="79.5" thickBot="1" x14ac:dyDescent="0.3">
      <c r="A105" s="8" t="s">
        <v>236</v>
      </c>
      <c r="B105" s="56"/>
      <c r="C105" s="96">
        <v>0.2</v>
      </c>
      <c r="D105" s="96">
        <v>0.3</v>
      </c>
      <c r="E105" s="96">
        <v>0.3</v>
      </c>
    </row>
    <row r="106" spans="1:7" ht="57" thickBot="1" x14ac:dyDescent="0.3">
      <c r="A106" s="8" t="s">
        <v>237</v>
      </c>
      <c r="B106" s="56"/>
      <c r="C106" s="96">
        <v>0.3</v>
      </c>
      <c r="D106" s="96">
        <v>0.35</v>
      </c>
      <c r="E106" s="96">
        <v>0.4</v>
      </c>
    </row>
    <row r="107" spans="1:7" ht="57" thickBot="1" x14ac:dyDescent="0.3">
      <c r="A107" s="8" t="s">
        <v>238</v>
      </c>
      <c r="B107" s="56">
        <v>1</v>
      </c>
      <c r="C107" s="96"/>
      <c r="D107" s="96"/>
      <c r="E107" s="96"/>
    </row>
    <row r="108" spans="1:7" ht="45.75" thickBot="1" x14ac:dyDescent="0.3">
      <c r="A108" s="8" t="s">
        <v>239</v>
      </c>
      <c r="B108" s="56">
        <v>0.7</v>
      </c>
      <c r="C108" s="96">
        <v>0.2</v>
      </c>
      <c r="D108" s="96">
        <v>0.1</v>
      </c>
      <c r="E108" s="96"/>
    </row>
    <row r="109" spans="1:7" ht="23.25" thickBot="1" x14ac:dyDescent="0.3">
      <c r="A109" s="8" t="s">
        <v>240</v>
      </c>
      <c r="B109" s="56">
        <v>1</v>
      </c>
      <c r="C109" s="96"/>
      <c r="D109" s="96"/>
      <c r="E109" s="96"/>
    </row>
    <row r="110" spans="1:7" ht="45.75" thickBot="1" x14ac:dyDescent="0.3">
      <c r="A110" s="18" t="s">
        <v>241</v>
      </c>
      <c r="B110" s="56"/>
      <c r="C110" s="96"/>
      <c r="D110" s="96"/>
      <c r="E110" s="96"/>
    </row>
    <row r="111" spans="1:7" ht="45.75" thickBot="1" x14ac:dyDescent="0.3">
      <c r="A111" s="98" t="s">
        <v>242</v>
      </c>
      <c r="B111" s="56"/>
      <c r="C111" s="96">
        <v>1</v>
      </c>
      <c r="D111" s="96"/>
      <c r="E111" s="96"/>
    </row>
    <row r="112" spans="1:7" ht="34.5" thickBot="1" x14ac:dyDescent="0.3">
      <c r="A112" s="98" t="s">
        <v>243</v>
      </c>
      <c r="B112" s="56"/>
      <c r="C112" s="96"/>
      <c r="D112" s="96">
        <v>1</v>
      </c>
      <c r="E112" s="96"/>
    </row>
    <row r="113" spans="1:11" ht="20.45" customHeight="1" thickBot="1" x14ac:dyDescent="0.3">
      <c r="A113" s="18" t="s">
        <v>244</v>
      </c>
      <c r="B113" s="56">
        <v>0.25</v>
      </c>
      <c r="C113" s="96">
        <v>0.25</v>
      </c>
      <c r="D113" s="96">
        <v>0.25</v>
      </c>
      <c r="E113" s="96">
        <v>0.25</v>
      </c>
    </row>
    <row r="114" spans="1:11" ht="31.5" customHeight="1" thickBot="1" x14ac:dyDescent="0.3">
      <c r="A114" s="18" t="s">
        <v>245</v>
      </c>
      <c r="B114" s="56">
        <v>0.2</v>
      </c>
      <c r="C114" s="96">
        <v>0.5</v>
      </c>
      <c r="D114" s="96">
        <v>0.3</v>
      </c>
      <c r="E114" s="96"/>
    </row>
    <row r="115" spans="1:11" ht="45.75" thickBot="1" x14ac:dyDescent="0.3">
      <c r="A115" s="18" t="s">
        <v>241</v>
      </c>
      <c r="B115" s="56">
        <v>0.1</v>
      </c>
      <c r="C115" s="96">
        <v>0.2</v>
      </c>
      <c r="D115" s="96">
        <v>0.3</v>
      </c>
      <c r="E115" s="96">
        <v>0.4</v>
      </c>
    </row>
    <row r="116" spans="1:11" ht="12.75" customHeight="1" thickBot="1" x14ac:dyDescent="0.3">
      <c r="A116" s="18" t="s">
        <v>246</v>
      </c>
      <c r="B116" s="56">
        <v>0.1</v>
      </c>
      <c r="C116" s="96">
        <v>0.2</v>
      </c>
      <c r="D116" s="96">
        <v>0.4</v>
      </c>
      <c r="E116" s="96">
        <v>0.3</v>
      </c>
    </row>
    <row r="117" spans="1:11" ht="9" customHeight="1" thickBot="1" x14ac:dyDescent="0.3">
      <c r="A117" s="18" t="s">
        <v>247</v>
      </c>
      <c r="B117" s="56">
        <v>0.1</v>
      </c>
      <c r="C117" s="96">
        <v>0.5</v>
      </c>
      <c r="D117" s="96">
        <v>0.3</v>
      </c>
      <c r="E117" s="96">
        <v>0.1</v>
      </c>
    </row>
    <row r="118" spans="1:11" ht="23.25" thickBot="1" x14ac:dyDescent="0.3">
      <c r="A118" s="18" t="s">
        <v>248</v>
      </c>
      <c r="B118" s="56">
        <v>0.5</v>
      </c>
      <c r="C118" s="96">
        <v>0.5</v>
      </c>
      <c r="D118" s="96"/>
      <c r="E118" s="96"/>
    </row>
    <row r="119" spans="1:11" ht="68.25" thickBot="1" x14ac:dyDescent="0.3">
      <c r="A119" s="18" t="s">
        <v>249</v>
      </c>
      <c r="B119" s="56">
        <v>0.25</v>
      </c>
      <c r="C119" s="96">
        <v>0.25</v>
      </c>
      <c r="D119" s="96">
        <v>0.25</v>
      </c>
      <c r="E119" s="96">
        <v>0.25</v>
      </c>
    </row>
    <row r="120" spans="1:11" ht="23.25" thickBot="1" x14ac:dyDescent="0.3">
      <c r="A120" s="18" t="s">
        <v>250</v>
      </c>
      <c r="B120" s="56">
        <v>0.25</v>
      </c>
      <c r="C120" s="96">
        <v>0.25</v>
      </c>
      <c r="D120" s="96">
        <v>0.25</v>
      </c>
      <c r="E120" s="96">
        <v>0.25</v>
      </c>
    </row>
    <row r="121" spans="1:11" ht="23.25" thickBot="1" x14ac:dyDescent="0.3">
      <c r="A121" s="18" t="s">
        <v>251</v>
      </c>
      <c r="B121" s="56"/>
      <c r="C121" s="96">
        <v>0.05</v>
      </c>
      <c r="D121" s="96">
        <v>0.05</v>
      </c>
      <c r="E121" s="96">
        <v>0.05</v>
      </c>
      <c r="G121" s="23"/>
      <c r="H121" s="23"/>
      <c r="I121" s="23"/>
      <c r="J121" s="23"/>
      <c r="K121" s="23"/>
    </row>
    <row r="122" spans="1:11" ht="15.75" thickBot="1" x14ac:dyDescent="0.3">
      <c r="A122" s="343" t="s">
        <v>252</v>
      </c>
      <c r="B122" s="344"/>
      <c r="C122" s="344"/>
      <c r="D122" s="344"/>
      <c r="E122" s="345"/>
    </row>
    <row r="123" spans="1:11" ht="15.75" thickBot="1" x14ac:dyDescent="0.3">
      <c r="A123" s="261" t="s">
        <v>33</v>
      </c>
      <c r="B123" s="262"/>
      <c r="C123" s="262"/>
      <c r="D123" s="262"/>
      <c r="E123" s="263"/>
    </row>
    <row r="124" spans="1:11" ht="15.75" thickBot="1" x14ac:dyDescent="0.3">
      <c r="A124" s="19" t="s">
        <v>34</v>
      </c>
      <c r="B124" s="396" t="s">
        <v>253</v>
      </c>
      <c r="C124" s="397"/>
      <c r="D124" s="397"/>
      <c r="E124" s="398"/>
    </row>
    <row r="125" spans="1:11" ht="31.9" customHeight="1" thickBot="1" x14ac:dyDescent="0.3">
      <c r="A125" s="15" t="s">
        <v>36</v>
      </c>
      <c r="B125" s="296" t="s">
        <v>254</v>
      </c>
      <c r="C125" s="297"/>
      <c r="D125" s="297"/>
      <c r="E125" s="298"/>
    </row>
    <row r="126" spans="1:11" ht="15.75" thickBot="1" x14ac:dyDescent="0.3">
      <c r="A126" s="15" t="s">
        <v>38</v>
      </c>
      <c r="B126" s="299" t="s">
        <v>255</v>
      </c>
      <c r="C126" s="300"/>
      <c r="D126" s="300"/>
      <c r="E126" s="301"/>
    </row>
    <row r="127" spans="1:11" x14ac:dyDescent="0.25">
      <c r="A127" s="281"/>
      <c r="B127" s="20">
        <v>2019</v>
      </c>
      <c r="C127" s="20">
        <v>2020</v>
      </c>
      <c r="D127" s="20">
        <v>2021</v>
      </c>
      <c r="E127" s="20">
        <v>2022</v>
      </c>
    </row>
    <row r="128" spans="1:11" ht="15.75" thickBot="1" x14ac:dyDescent="0.3">
      <c r="A128" s="282"/>
      <c r="B128" s="21" t="s">
        <v>13</v>
      </c>
      <c r="C128" s="21" t="s">
        <v>14</v>
      </c>
      <c r="D128" s="21" t="s">
        <v>14</v>
      </c>
      <c r="E128" s="21" t="s">
        <v>14</v>
      </c>
    </row>
    <row r="129" spans="1:12" ht="15.75" thickBot="1" x14ac:dyDescent="0.3">
      <c r="A129" s="15" t="s">
        <v>40</v>
      </c>
      <c r="B129" s="22">
        <v>160</v>
      </c>
      <c r="C129" s="22">
        <v>400</v>
      </c>
      <c r="D129" s="22">
        <v>690</v>
      </c>
      <c r="E129" s="22">
        <v>700</v>
      </c>
    </row>
    <row r="130" spans="1:12" ht="15.75" thickBot="1" x14ac:dyDescent="0.3">
      <c r="A130" s="15" t="s">
        <v>41</v>
      </c>
      <c r="B130" s="22">
        <v>45000</v>
      </c>
      <c r="C130" s="22">
        <v>45600</v>
      </c>
      <c r="D130" s="22">
        <v>45800</v>
      </c>
      <c r="E130" s="22">
        <v>46000</v>
      </c>
    </row>
    <row r="131" spans="1:12" ht="15.75" thickBot="1" x14ac:dyDescent="0.3">
      <c r="A131" s="15" t="s">
        <v>42</v>
      </c>
      <c r="B131" s="22">
        <f>B130/B129</f>
        <v>281.25</v>
      </c>
      <c r="C131" s="22">
        <f t="shared" ref="C131:E131" si="13">C130/C129</f>
        <v>114</v>
      </c>
      <c r="D131" s="22">
        <f t="shared" si="13"/>
        <v>66.376811594202906</v>
      </c>
      <c r="E131" s="22">
        <f t="shared" si="13"/>
        <v>65.714285714285708</v>
      </c>
    </row>
    <row r="132" spans="1:12" ht="15.75" thickBot="1" x14ac:dyDescent="0.3">
      <c r="A132" s="15" t="s">
        <v>43</v>
      </c>
      <c r="B132" s="24" t="s">
        <v>44</v>
      </c>
      <c r="C132" s="25">
        <f>C129/B129-1</f>
        <v>1.5</v>
      </c>
      <c r="D132" s="25">
        <f t="shared" ref="D132:E134" si="14">D129/C129-1</f>
        <v>0.72500000000000009</v>
      </c>
      <c r="E132" s="25">
        <f t="shared" si="14"/>
        <v>1.449275362318847E-2</v>
      </c>
      <c r="H132" s="31"/>
    </row>
    <row r="133" spans="1:12" ht="15.75" thickBot="1" x14ac:dyDescent="0.3">
      <c r="A133" s="15" t="s">
        <v>45</v>
      </c>
      <c r="B133" s="24" t="s">
        <v>44</v>
      </c>
      <c r="C133" s="25">
        <f>C130/B130-1</f>
        <v>1.3333333333333419E-2</v>
      </c>
      <c r="D133" s="25">
        <f t="shared" si="14"/>
        <v>4.3859649122806044E-3</v>
      </c>
      <c r="E133" s="25">
        <f t="shared" si="14"/>
        <v>4.366812227074135E-3</v>
      </c>
      <c r="J133" s="33"/>
      <c r="K133" s="33"/>
      <c r="L133" s="33"/>
    </row>
    <row r="134" spans="1:12" ht="15.75" thickBot="1" x14ac:dyDescent="0.3">
      <c r="A134" s="15" t="s">
        <v>46</v>
      </c>
      <c r="B134" s="24" t="s">
        <v>44</v>
      </c>
      <c r="C134" s="25">
        <f>C131/B131-1</f>
        <v>-0.59466666666666668</v>
      </c>
      <c r="D134" s="25">
        <f t="shared" si="14"/>
        <v>-0.41774726671751838</v>
      </c>
      <c r="E134" s="25">
        <f t="shared" si="14"/>
        <v>-9.9812850904555939E-3</v>
      </c>
    </row>
    <row r="135" spans="1:12" ht="15.75" thickBot="1" x14ac:dyDescent="0.3">
      <c r="A135" s="289" t="s">
        <v>161</v>
      </c>
      <c r="B135" s="290"/>
      <c r="C135" s="290"/>
      <c r="D135" s="290"/>
      <c r="E135" s="291"/>
    </row>
    <row r="136" spans="1:12" x14ac:dyDescent="0.25">
      <c r="A136" s="281"/>
      <c r="B136" s="20">
        <v>2019</v>
      </c>
      <c r="C136" s="20">
        <v>2020</v>
      </c>
      <c r="D136" s="20">
        <v>2021</v>
      </c>
      <c r="E136" s="20">
        <v>2022</v>
      </c>
    </row>
    <row r="137" spans="1:12" ht="24.75" customHeight="1" thickBot="1" x14ac:dyDescent="0.3">
      <c r="A137" s="282"/>
      <c r="B137" s="21" t="s">
        <v>13</v>
      </c>
      <c r="C137" s="21" t="s">
        <v>14</v>
      </c>
      <c r="D137" s="21" t="s">
        <v>14</v>
      </c>
      <c r="E137" s="21" t="s">
        <v>14</v>
      </c>
    </row>
    <row r="138" spans="1:12" ht="23.25" customHeight="1" thickBot="1" x14ac:dyDescent="0.3">
      <c r="A138" s="26" t="s">
        <v>48</v>
      </c>
      <c r="B138" s="27">
        <f>SUM(B139:B140)</f>
        <v>0</v>
      </c>
      <c r="C138" s="27">
        <f t="shared" ref="C138:E138" si="15">SUM(C139:C140)</f>
        <v>0</v>
      </c>
      <c r="D138" s="27">
        <f t="shared" si="15"/>
        <v>0</v>
      </c>
      <c r="E138" s="27">
        <f t="shared" si="15"/>
        <v>0</v>
      </c>
      <c r="H138" s="10"/>
      <c r="J138" s="10"/>
    </row>
    <row r="139" spans="1:12" ht="15.75" thickBot="1" x14ac:dyDescent="0.3">
      <c r="A139" s="28" t="s">
        <v>49</v>
      </c>
      <c r="B139" s="27">
        <v>0</v>
      </c>
      <c r="C139" s="27">
        <v>0</v>
      </c>
      <c r="D139" s="27">
        <v>0</v>
      </c>
      <c r="E139" s="27">
        <v>0</v>
      </c>
      <c r="G139" s="14"/>
    </row>
    <row r="140" spans="1:12" ht="15.75" thickBot="1" x14ac:dyDescent="0.3">
      <c r="A140" s="28" t="s">
        <v>50</v>
      </c>
      <c r="B140" s="36"/>
      <c r="C140" s="30"/>
      <c r="D140" s="30"/>
      <c r="E140" s="30"/>
    </row>
    <row r="141" spans="1:12" ht="24.75" thickBot="1" x14ac:dyDescent="0.3">
      <c r="A141" s="26" t="s">
        <v>108</v>
      </c>
      <c r="B141" s="27">
        <v>0</v>
      </c>
      <c r="C141" s="27">
        <v>0</v>
      </c>
      <c r="D141" s="27">
        <v>0</v>
      </c>
      <c r="E141" s="27">
        <v>0</v>
      </c>
    </row>
    <row r="142" spans="1:12" ht="15.75" thickBot="1" x14ac:dyDescent="0.3">
      <c r="A142" s="28" t="s">
        <v>49</v>
      </c>
      <c r="B142" s="36"/>
      <c r="C142" s="27"/>
      <c r="D142" s="27"/>
      <c r="E142" s="27"/>
    </row>
    <row r="143" spans="1:12" ht="15.75" thickBot="1" x14ac:dyDescent="0.3">
      <c r="A143" s="28" t="s">
        <v>50</v>
      </c>
      <c r="B143" s="36"/>
      <c r="C143" s="27"/>
      <c r="D143" s="27"/>
      <c r="E143" s="27"/>
    </row>
    <row r="144" spans="1:12" ht="20.45" customHeight="1" thickBot="1" x14ac:dyDescent="0.3">
      <c r="A144" s="26" t="s">
        <v>52</v>
      </c>
      <c r="B144" s="36">
        <f>SUM(B145:B146)</f>
        <v>45000</v>
      </c>
      <c r="C144" s="36">
        <f t="shared" ref="C144:E144" si="16">SUM(C145:C146)</f>
        <v>45600</v>
      </c>
      <c r="D144" s="36">
        <f t="shared" si="16"/>
        <v>45800</v>
      </c>
      <c r="E144" s="36">
        <f t="shared" si="16"/>
        <v>46000</v>
      </c>
    </row>
    <row r="145" spans="1:11" ht="31.5" customHeight="1" thickBot="1" x14ac:dyDescent="0.3">
      <c r="A145" s="28" t="s">
        <v>49</v>
      </c>
      <c r="B145" s="36">
        <v>45000</v>
      </c>
      <c r="C145" s="27">
        <v>45600</v>
      </c>
      <c r="D145" s="27">
        <v>45800</v>
      </c>
      <c r="E145" s="27">
        <v>46000</v>
      </c>
    </row>
    <row r="146" spans="1:11" ht="15.75" thickBot="1" x14ac:dyDescent="0.3">
      <c r="A146" s="28" t="s">
        <v>50</v>
      </c>
      <c r="B146" s="36"/>
      <c r="C146" s="27"/>
      <c r="D146" s="27"/>
      <c r="E146" s="27"/>
    </row>
    <row r="147" spans="1:11" ht="12.75" customHeight="1" thickBot="1" x14ac:dyDescent="0.3">
      <c r="A147" s="26" t="s">
        <v>53</v>
      </c>
      <c r="B147" s="36">
        <v>0</v>
      </c>
      <c r="C147" s="27">
        <v>0</v>
      </c>
      <c r="D147" s="27">
        <v>0</v>
      </c>
      <c r="E147" s="27">
        <v>0</v>
      </c>
    </row>
    <row r="148" spans="1:11" ht="9" customHeight="1" thickBot="1" x14ac:dyDescent="0.3">
      <c r="A148" s="28" t="s">
        <v>49</v>
      </c>
      <c r="B148" s="36"/>
      <c r="C148" s="27"/>
      <c r="D148" s="27"/>
      <c r="E148" s="27"/>
    </row>
    <row r="149" spans="1:11" ht="15.75" thickBot="1" x14ac:dyDescent="0.3">
      <c r="A149" s="28" t="s">
        <v>50</v>
      </c>
      <c r="B149" s="36"/>
      <c r="C149" s="27"/>
      <c r="D149" s="27"/>
      <c r="E149" s="27"/>
    </row>
    <row r="150" spans="1:11" ht="15.75" thickBot="1" x14ac:dyDescent="0.3">
      <c r="A150" s="26" t="s">
        <v>54</v>
      </c>
      <c r="B150" s="36">
        <v>0</v>
      </c>
      <c r="C150" s="27">
        <v>0</v>
      </c>
      <c r="D150" s="27">
        <v>0</v>
      </c>
      <c r="E150" s="27">
        <v>0</v>
      </c>
    </row>
    <row r="151" spans="1:11" ht="15.75" thickBot="1" x14ac:dyDescent="0.3">
      <c r="A151" s="28" t="s">
        <v>49</v>
      </c>
      <c r="B151" s="36"/>
      <c r="C151" s="27"/>
      <c r="D151" s="27"/>
      <c r="E151" s="27"/>
    </row>
    <row r="152" spans="1:11" ht="15.75" thickBot="1" x14ac:dyDescent="0.3">
      <c r="A152" s="28" t="s">
        <v>50</v>
      </c>
      <c r="B152" s="36"/>
      <c r="C152" s="27"/>
      <c r="D152" s="27"/>
      <c r="E152" s="27"/>
      <c r="G152" s="23"/>
      <c r="H152" s="23"/>
      <c r="I152" s="23"/>
      <c r="J152" s="23"/>
      <c r="K152" s="23"/>
    </row>
    <row r="153" spans="1:11" ht="15.75" thickBot="1" x14ac:dyDescent="0.3">
      <c r="A153" s="26" t="s">
        <v>55</v>
      </c>
      <c r="B153" s="36">
        <v>0</v>
      </c>
      <c r="C153" s="27">
        <v>0</v>
      </c>
      <c r="D153" s="27">
        <v>0</v>
      </c>
      <c r="E153" s="27">
        <v>0</v>
      </c>
    </row>
    <row r="154" spans="1:11" ht="15.75" thickBot="1" x14ac:dyDescent="0.3">
      <c r="A154" s="28" t="s">
        <v>49</v>
      </c>
      <c r="B154" s="36"/>
      <c r="C154" s="27"/>
      <c r="D154" s="27"/>
      <c r="E154" s="27"/>
    </row>
    <row r="155" spans="1:11" ht="15.75" thickBot="1" x14ac:dyDescent="0.3">
      <c r="A155" s="28" t="s">
        <v>50</v>
      </c>
      <c r="B155" s="36"/>
      <c r="C155" s="27"/>
      <c r="D155" s="27"/>
      <c r="E155" s="27"/>
    </row>
    <row r="156" spans="1:11" ht="12.75" customHeight="1" thickBot="1" x14ac:dyDescent="0.3">
      <c r="A156" s="26" t="s">
        <v>56</v>
      </c>
      <c r="B156" s="36">
        <v>0</v>
      </c>
      <c r="C156" s="27">
        <v>0</v>
      </c>
      <c r="D156" s="27">
        <f>C156*1.03*0.99</f>
        <v>0</v>
      </c>
      <c r="E156" s="27">
        <f>D156*1.03*0.99</f>
        <v>0</v>
      </c>
    </row>
    <row r="157" spans="1:11" ht="9" customHeight="1" thickBot="1" x14ac:dyDescent="0.3">
      <c r="A157" s="28" t="s">
        <v>49</v>
      </c>
      <c r="B157" s="36"/>
      <c r="C157" s="32"/>
      <c r="D157" s="32"/>
      <c r="E157" s="32"/>
    </row>
    <row r="158" spans="1:11" ht="15.75" thickBot="1" x14ac:dyDescent="0.3">
      <c r="A158" s="28" t="s">
        <v>50</v>
      </c>
      <c r="B158" s="36"/>
      <c r="C158" s="34"/>
      <c r="D158" s="32"/>
      <c r="E158" s="32"/>
    </row>
    <row r="159" spans="1:11" ht="15.75" thickBot="1" x14ac:dyDescent="0.3">
      <c r="A159" s="53" t="s">
        <v>70</v>
      </c>
      <c r="B159" s="36">
        <f>B156+B153+B150+B147+B144+B141+B138</f>
        <v>45000</v>
      </c>
      <c r="C159" s="36">
        <f t="shared" ref="C159:E159" si="17">C156+C153+C150+C147+C144+C141+C138</f>
        <v>45600</v>
      </c>
      <c r="D159" s="36">
        <f t="shared" si="17"/>
        <v>45800</v>
      </c>
      <c r="E159" s="36">
        <f t="shared" si="17"/>
        <v>46000</v>
      </c>
    </row>
    <row r="160" spans="1:11" ht="15.75" thickBot="1" x14ac:dyDescent="0.3">
      <c r="A160" s="37" t="s">
        <v>58</v>
      </c>
      <c r="B160" s="38">
        <f>IF(B159-B130=0,0,"Error")</f>
        <v>0</v>
      </c>
      <c r="C160" s="38">
        <f>IF(C159-C130=0,0,"Error")</f>
        <v>0</v>
      </c>
      <c r="D160" s="38">
        <f>IF(D159-D130=0,0,"Error")</f>
        <v>0</v>
      </c>
      <c r="E160" s="38">
        <f>IF(E159-E130=0,0,"Error")</f>
        <v>0</v>
      </c>
    </row>
    <row r="161" spans="1:8" ht="24.75" thickBot="1" x14ac:dyDescent="0.3">
      <c r="A161" s="9" t="s">
        <v>256</v>
      </c>
      <c r="B161" s="283" t="s">
        <v>257</v>
      </c>
      <c r="C161" s="284"/>
      <c r="D161" s="284"/>
      <c r="E161" s="285"/>
    </row>
    <row r="162" spans="1:8" ht="15.75" thickBot="1" x14ac:dyDescent="0.3">
      <c r="A162" s="286" t="s">
        <v>258</v>
      </c>
      <c r="B162" s="287"/>
      <c r="C162" s="287"/>
      <c r="D162" s="287"/>
      <c r="E162" s="288"/>
    </row>
    <row r="163" spans="1:8" ht="15.75" thickBot="1" x14ac:dyDescent="0.3">
      <c r="A163" s="11"/>
      <c r="B163" s="12"/>
      <c r="C163" s="13" t="s">
        <v>215</v>
      </c>
      <c r="D163" s="13" t="s">
        <v>215</v>
      </c>
      <c r="E163" s="13" t="s">
        <v>215</v>
      </c>
    </row>
    <row r="164" spans="1:8" ht="23.25" thickBot="1" x14ac:dyDescent="0.3">
      <c r="A164" s="18" t="s">
        <v>259</v>
      </c>
      <c r="B164" s="56"/>
      <c r="C164" s="57">
        <v>0.1</v>
      </c>
      <c r="D164" s="57">
        <v>0.1</v>
      </c>
      <c r="E164" s="57">
        <v>0.1</v>
      </c>
    </row>
    <row r="165" spans="1:8" ht="45.75" thickBot="1" x14ac:dyDescent="0.3">
      <c r="A165" s="18" t="s">
        <v>260</v>
      </c>
      <c r="B165" s="56"/>
      <c r="C165" s="57">
        <v>0.2</v>
      </c>
      <c r="D165" s="57">
        <v>0.2</v>
      </c>
      <c r="E165" s="57">
        <v>0.2</v>
      </c>
    </row>
    <row r="166" spans="1:8" ht="15.75" thickBot="1" x14ac:dyDescent="0.3">
      <c r="A166" s="343" t="s">
        <v>261</v>
      </c>
      <c r="B166" s="344"/>
      <c r="C166" s="344"/>
      <c r="D166" s="344"/>
      <c r="E166" s="345"/>
    </row>
    <row r="167" spans="1:8" ht="15.75" thickBot="1" x14ac:dyDescent="0.3">
      <c r="A167" s="261" t="s">
        <v>33</v>
      </c>
      <c r="B167" s="262"/>
      <c r="C167" s="262"/>
      <c r="D167" s="262"/>
      <c r="E167" s="263"/>
    </row>
    <row r="168" spans="1:8" ht="15.75" thickBot="1" x14ac:dyDescent="0.3">
      <c r="A168" s="19" t="s">
        <v>34</v>
      </c>
      <c r="B168" s="292" t="s">
        <v>262</v>
      </c>
      <c r="C168" s="300"/>
      <c r="D168" s="300"/>
      <c r="E168" s="301"/>
    </row>
    <row r="169" spans="1:8" ht="25.9" customHeight="1" thickBot="1" x14ac:dyDescent="0.3">
      <c r="A169" s="15" t="s">
        <v>36</v>
      </c>
      <c r="B169" s="296" t="s">
        <v>257</v>
      </c>
      <c r="C169" s="297"/>
      <c r="D169" s="297"/>
      <c r="E169" s="298"/>
    </row>
    <row r="170" spans="1:8" ht="15.75" thickBot="1" x14ac:dyDescent="0.3">
      <c r="A170" s="15" t="s">
        <v>38</v>
      </c>
      <c r="B170" s="299" t="s">
        <v>263</v>
      </c>
      <c r="C170" s="300"/>
      <c r="D170" s="300"/>
      <c r="E170" s="301"/>
    </row>
    <row r="171" spans="1:8" x14ac:dyDescent="0.25">
      <c r="A171" s="281"/>
      <c r="B171" s="20">
        <v>2019</v>
      </c>
      <c r="C171" s="20">
        <v>2020</v>
      </c>
      <c r="D171" s="20">
        <v>2021</v>
      </c>
      <c r="E171" s="20">
        <v>2022</v>
      </c>
    </row>
    <row r="172" spans="1:8" ht="15.75" thickBot="1" x14ac:dyDescent="0.3">
      <c r="A172" s="282"/>
      <c r="B172" s="21" t="s">
        <v>13</v>
      </c>
      <c r="C172" s="21" t="s">
        <v>14</v>
      </c>
      <c r="D172" s="21" t="s">
        <v>14</v>
      </c>
      <c r="E172" s="21" t="s">
        <v>14</v>
      </c>
    </row>
    <row r="173" spans="1:8" ht="15.75" thickBot="1" x14ac:dyDescent="0.3">
      <c r="A173" s="15" t="s">
        <v>40</v>
      </c>
      <c r="B173" s="22">
        <v>17</v>
      </c>
      <c r="C173" s="22">
        <v>18</v>
      </c>
      <c r="D173" s="22">
        <v>19</v>
      </c>
      <c r="E173" s="22">
        <v>20</v>
      </c>
    </row>
    <row r="174" spans="1:8" ht="15.75" thickBot="1" x14ac:dyDescent="0.3">
      <c r="A174" s="15" t="s">
        <v>41</v>
      </c>
      <c r="B174" s="22">
        <v>4000</v>
      </c>
      <c r="C174" s="22">
        <v>4300</v>
      </c>
      <c r="D174" s="22">
        <v>4400</v>
      </c>
      <c r="E174" s="22">
        <v>4500</v>
      </c>
    </row>
    <row r="175" spans="1:8" ht="15.75" thickBot="1" x14ac:dyDescent="0.3">
      <c r="A175" s="15" t="s">
        <v>42</v>
      </c>
      <c r="B175" s="22">
        <f>B174/B173</f>
        <v>235.29411764705881</v>
      </c>
      <c r="C175" s="22">
        <f t="shared" ref="C175:E175" si="18">C174/C173</f>
        <v>238.88888888888889</v>
      </c>
      <c r="D175" s="22">
        <f t="shared" si="18"/>
        <v>231.57894736842104</v>
      </c>
      <c r="E175" s="22">
        <f t="shared" si="18"/>
        <v>225</v>
      </c>
    </row>
    <row r="176" spans="1:8" ht="15.75" thickBot="1" x14ac:dyDescent="0.3">
      <c r="A176" s="15" t="s">
        <v>43</v>
      </c>
      <c r="B176" s="24" t="s">
        <v>44</v>
      </c>
      <c r="C176" s="25">
        <f>C173/B173-1</f>
        <v>5.8823529411764719E-2</v>
      </c>
      <c r="D176" s="25">
        <f t="shared" ref="D176:E178" si="19">D173/C173-1</f>
        <v>5.555555555555558E-2</v>
      </c>
      <c r="E176" s="25">
        <f t="shared" si="19"/>
        <v>5.2631578947368363E-2</v>
      </c>
      <c r="H176" s="31"/>
    </row>
    <row r="177" spans="1:12" ht="15.75" thickBot="1" x14ac:dyDescent="0.3">
      <c r="A177" s="15" t="s">
        <v>45</v>
      </c>
      <c r="B177" s="24" t="s">
        <v>44</v>
      </c>
      <c r="C177" s="25">
        <f>C174/B174-1</f>
        <v>7.4999999999999956E-2</v>
      </c>
      <c r="D177" s="25">
        <f t="shared" si="19"/>
        <v>2.3255813953488413E-2</v>
      </c>
      <c r="E177" s="25">
        <f t="shared" si="19"/>
        <v>2.2727272727272707E-2</v>
      </c>
      <c r="J177" s="33"/>
      <c r="K177" s="33"/>
      <c r="L177" s="33"/>
    </row>
    <row r="178" spans="1:12" ht="15.75" thickBot="1" x14ac:dyDescent="0.3">
      <c r="A178" s="15" t="s">
        <v>46</v>
      </c>
      <c r="B178" s="24" t="s">
        <v>44</v>
      </c>
      <c r="C178" s="25">
        <f>C175/B175-1</f>
        <v>1.5277777777777724E-2</v>
      </c>
      <c r="D178" s="25">
        <f t="shared" si="19"/>
        <v>-3.0599755201958456E-2</v>
      </c>
      <c r="E178" s="25">
        <f t="shared" si="19"/>
        <v>-2.8409090909090828E-2</v>
      </c>
    </row>
    <row r="179" spans="1:12" ht="15.75" thickBot="1" x14ac:dyDescent="0.3">
      <c r="A179" s="289" t="s">
        <v>47</v>
      </c>
      <c r="B179" s="290"/>
      <c r="C179" s="290"/>
      <c r="D179" s="290"/>
      <c r="E179" s="291"/>
    </row>
    <row r="180" spans="1:12" x14ac:dyDescent="0.25">
      <c r="A180" s="281"/>
      <c r="B180" s="20">
        <v>2019</v>
      </c>
      <c r="C180" s="20">
        <v>2020</v>
      </c>
      <c r="D180" s="20">
        <v>2021</v>
      </c>
      <c r="E180" s="20">
        <v>2022</v>
      </c>
    </row>
    <row r="181" spans="1:12" ht="38.450000000000003" customHeight="1" thickBot="1" x14ac:dyDescent="0.3">
      <c r="A181" s="282"/>
      <c r="B181" s="21" t="s">
        <v>13</v>
      </c>
      <c r="C181" s="21" t="s">
        <v>14</v>
      </c>
      <c r="D181" s="21" t="s">
        <v>14</v>
      </c>
      <c r="E181" s="21" t="s">
        <v>14</v>
      </c>
    </row>
    <row r="182" spans="1:12" ht="23.25" customHeight="1" thickBot="1" x14ac:dyDescent="0.3">
      <c r="A182" s="26" t="s">
        <v>48</v>
      </c>
      <c r="B182" s="27">
        <f>SUM(B183:B184)</f>
        <v>0</v>
      </c>
      <c r="C182" s="27">
        <f t="shared" ref="C182:E182" si="20">SUM(C183:C184)</f>
        <v>0</v>
      </c>
      <c r="D182" s="27">
        <f t="shared" si="20"/>
        <v>0</v>
      </c>
      <c r="E182" s="27">
        <f t="shared" si="20"/>
        <v>0</v>
      </c>
      <c r="H182" s="10"/>
      <c r="J182" s="10"/>
    </row>
    <row r="183" spans="1:12" ht="15.75" thickBot="1" x14ac:dyDescent="0.3">
      <c r="A183" s="28" t="s">
        <v>49</v>
      </c>
      <c r="B183" s="27">
        <v>0</v>
      </c>
      <c r="C183" s="27">
        <v>0</v>
      </c>
      <c r="D183" s="27">
        <v>0</v>
      </c>
      <c r="E183" s="27">
        <v>0</v>
      </c>
      <c r="G183" s="14"/>
    </row>
    <row r="184" spans="1:12" ht="15.75" thickBot="1" x14ac:dyDescent="0.3">
      <c r="A184" s="28" t="s">
        <v>50</v>
      </c>
      <c r="B184" s="36"/>
      <c r="C184" s="30"/>
      <c r="D184" s="30"/>
      <c r="E184" s="30"/>
    </row>
    <row r="185" spans="1:12" ht="24.75" thickBot="1" x14ac:dyDescent="0.3">
      <c r="A185" s="26" t="s">
        <v>108</v>
      </c>
      <c r="B185" s="27">
        <f>SUM(B186:B187)</f>
        <v>0</v>
      </c>
      <c r="C185" s="27">
        <f t="shared" ref="C185:E185" si="21">SUM(C186:C187)</f>
        <v>0</v>
      </c>
      <c r="D185" s="27">
        <f t="shared" si="21"/>
        <v>0</v>
      </c>
      <c r="E185" s="27">
        <f t="shared" si="21"/>
        <v>0</v>
      </c>
    </row>
    <row r="186" spans="1:12" ht="15.75" thickBot="1" x14ac:dyDescent="0.3">
      <c r="A186" s="28" t="s">
        <v>49</v>
      </c>
      <c r="B186" s="27">
        <v>0</v>
      </c>
      <c r="C186" s="27">
        <v>0</v>
      </c>
      <c r="D186" s="27">
        <v>0</v>
      </c>
      <c r="E186" s="27">
        <v>0</v>
      </c>
    </row>
    <row r="187" spans="1:12" ht="15.75" thickBot="1" x14ac:dyDescent="0.3">
      <c r="A187" s="28" t="s">
        <v>50</v>
      </c>
      <c r="B187" s="36"/>
      <c r="C187" s="27"/>
      <c r="D187" s="27"/>
      <c r="E187" s="27"/>
      <c r="G187" s="14"/>
    </row>
    <row r="188" spans="1:12" ht="15.75" thickBot="1" x14ac:dyDescent="0.3">
      <c r="A188" s="26" t="s">
        <v>52</v>
      </c>
      <c r="B188" s="36">
        <f>SUM(B189:B190)</f>
        <v>4000</v>
      </c>
      <c r="C188" s="36">
        <f t="shared" ref="C188:E188" si="22">SUM(C189:C190)</f>
        <v>4300</v>
      </c>
      <c r="D188" s="36">
        <f t="shared" si="22"/>
        <v>4400</v>
      </c>
      <c r="E188" s="36">
        <f t="shared" si="22"/>
        <v>4500</v>
      </c>
    </row>
    <row r="189" spans="1:12" ht="15.75" thickBot="1" x14ac:dyDescent="0.3">
      <c r="A189" s="28" t="s">
        <v>49</v>
      </c>
      <c r="B189" s="36">
        <v>4000</v>
      </c>
      <c r="C189" s="27">
        <v>4300</v>
      </c>
      <c r="D189" s="27">
        <v>4400</v>
      </c>
      <c r="E189" s="27">
        <v>4500</v>
      </c>
    </row>
    <row r="190" spans="1:12" ht="20.45" customHeight="1" thickBot="1" x14ac:dyDescent="0.3">
      <c r="A190" s="28" t="s">
        <v>50</v>
      </c>
      <c r="B190" s="36"/>
      <c r="C190" s="27"/>
      <c r="D190" s="27"/>
      <c r="E190" s="27"/>
    </row>
    <row r="191" spans="1:12" ht="31.5" customHeight="1" thickBot="1" x14ac:dyDescent="0.3">
      <c r="A191" s="26" t="s">
        <v>53</v>
      </c>
      <c r="B191" s="36">
        <v>0</v>
      </c>
      <c r="C191" s="27">
        <v>0</v>
      </c>
      <c r="D191" s="27">
        <v>0</v>
      </c>
      <c r="E191" s="27">
        <v>0</v>
      </c>
    </row>
    <row r="192" spans="1:12" ht="15.75" thickBot="1" x14ac:dyDescent="0.3">
      <c r="A192" s="28" t="s">
        <v>49</v>
      </c>
      <c r="B192" s="36"/>
      <c r="C192" s="27"/>
      <c r="D192" s="27"/>
      <c r="E192" s="27"/>
    </row>
    <row r="193" spans="1:11" ht="12.75" customHeight="1" thickBot="1" x14ac:dyDescent="0.3">
      <c r="A193" s="28" t="s">
        <v>50</v>
      </c>
      <c r="B193" s="36"/>
      <c r="C193" s="27"/>
      <c r="D193" s="27"/>
      <c r="E193" s="27"/>
    </row>
    <row r="194" spans="1:11" ht="9" customHeight="1" thickBot="1" x14ac:dyDescent="0.3">
      <c r="A194" s="26" t="s">
        <v>54</v>
      </c>
      <c r="B194" s="36">
        <v>0</v>
      </c>
      <c r="C194" s="27">
        <v>0</v>
      </c>
      <c r="D194" s="27">
        <v>0</v>
      </c>
      <c r="E194" s="27">
        <v>0</v>
      </c>
    </row>
    <row r="195" spans="1:11" ht="15.75" thickBot="1" x14ac:dyDescent="0.3">
      <c r="A195" s="28" t="s">
        <v>49</v>
      </c>
      <c r="B195" s="36"/>
      <c r="C195" s="27"/>
      <c r="D195" s="27"/>
      <c r="E195" s="27"/>
    </row>
    <row r="196" spans="1:11" ht="15.75" thickBot="1" x14ac:dyDescent="0.3">
      <c r="A196" s="28" t="s">
        <v>50</v>
      </c>
      <c r="B196" s="36"/>
      <c r="C196" s="27"/>
      <c r="D196" s="27"/>
      <c r="E196" s="27"/>
    </row>
    <row r="197" spans="1:11" ht="15.75" thickBot="1" x14ac:dyDescent="0.3">
      <c r="A197" s="26" t="s">
        <v>55</v>
      </c>
      <c r="B197" s="36">
        <v>0</v>
      </c>
      <c r="C197" s="27">
        <v>0</v>
      </c>
      <c r="D197" s="27">
        <v>0</v>
      </c>
      <c r="E197" s="27">
        <v>0</v>
      </c>
    </row>
    <row r="198" spans="1:11" ht="15.75" thickBot="1" x14ac:dyDescent="0.3">
      <c r="A198" s="28" t="s">
        <v>49</v>
      </c>
      <c r="B198" s="36"/>
      <c r="C198" s="27"/>
      <c r="D198" s="27"/>
      <c r="E198" s="27"/>
      <c r="G198" s="23"/>
      <c r="H198" s="23"/>
      <c r="I198" s="23"/>
      <c r="J198" s="23"/>
      <c r="K198" s="23"/>
    </row>
    <row r="199" spans="1:11" ht="15.75" thickBot="1" x14ac:dyDescent="0.3">
      <c r="A199" s="28" t="s">
        <v>50</v>
      </c>
      <c r="B199" s="36"/>
      <c r="C199" s="27"/>
      <c r="D199" s="27"/>
      <c r="E199" s="27"/>
    </row>
    <row r="200" spans="1:11" ht="24.75" thickBot="1" x14ac:dyDescent="0.3">
      <c r="A200" s="26" t="s">
        <v>56</v>
      </c>
      <c r="B200" s="36">
        <v>0</v>
      </c>
      <c r="C200" s="27">
        <v>0</v>
      </c>
      <c r="D200" s="27">
        <f>C200*1.03*0.99</f>
        <v>0</v>
      </c>
      <c r="E200" s="27">
        <f>D200*1.03*0.99</f>
        <v>0</v>
      </c>
    </row>
    <row r="201" spans="1:11" ht="15.75" thickBot="1" x14ac:dyDescent="0.3">
      <c r="A201" s="28" t="s">
        <v>49</v>
      </c>
      <c r="B201" s="36"/>
      <c r="C201" s="32"/>
      <c r="D201" s="32"/>
      <c r="E201" s="32"/>
    </row>
    <row r="202" spans="1:11" ht="12.75" customHeight="1" thickBot="1" x14ac:dyDescent="0.3">
      <c r="A202" s="28" t="s">
        <v>50</v>
      </c>
      <c r="B202" s="36"/>
      <c r="C202" s="34"/>
      <c r="D202" s="32"/>
      <c r="E202" s="32"/>
    </row>
    <row r="203" spans="1:11" ht="9" customHeight="1" thickBot="1" x14ac:dyDescent="0.3">
      <c r="A203" s="35" t="s">
        <v>57</v>
      </c>
      <c r="B203" s="36">
        <f>B200+B197+B194+B191+B188+B185+B182</f>
        <v>4000</v>
      </c>
      <c r="C203" s="36">
        <f t="shared" ref="C203:E203" si="23">C200+C197+C194+C191+C188+C185+C182</f>
        <v>4300</v>
      </c>
      <c r="D203" s="36">
        <f t="shared" si="23"/>
        <v>4400</v>
      </c>
      <c r="E203" s="36">
        <f t="shared" si="23"/>
        <v>4500</v>
      </c>
    </row>
    <row r="204" spans="1:11" ht="15.75" thickBot="1" x14ac:dyDescent="0.3">
      <c r="A204" s="37" t="s">
        <v>58</v>
      </c>
      <c r="B204" s="38">
        <f>IF(B203-B174=0,0,"Error")</f>
        <v>0</v>
      </c>
      <c r="C204" s="38">
        <f>IF(C203-C174=0,0,"Error")</f>
        <v>0</v>
      </c>
      <c r="D204" s="38">
        <f>IF(D203-D174=0,0,"Error")</f>
        <v>0</v>
      </c>
      <c r="E204" s="38">
        <f>IF(E203-E174=0,0,"Error")</f>
        <v>0</v>
      </c>
    </row>
    <row r="205" spans="1:11" ht="36" customHeight="1" thickBot="1" x14ac:dyDescent="0.3">
      <c r="A205" s="9" t="s">
        <v>264</v>
      </c>
      <c r="B205" s="400" t="s">
        <v>265</v>
      </c>
      <c r="C205" s="401"/>
      <c r="D205" s="401"/>
      <c r="E205" s="402"/>
    </row>
    <row r="206" spans="1:11" ht="15.75" thickBot="1" x14ac:dyDescent="0.3">
      <c r="A206" s="286" t="s">
        <v>266</v>
      </c>
      <c r="B206" s="287"/>
      <c r="C206" s="287"/>
      <c r="D206" s="287"/>
      <c r="E206" s="288"/>
    </row>
    <row r="207" spans="1:11" ht="15.75" thickBot="1" x14ac:dyDescent="0.3">
      <c r="A207" s="11"/>
      <c r="B207" s="12"/>
      <c r="C207" s="13" t="s">
        <v>215</v>
      </c>
      <c r="D207" s="13" t="s">
        <v>215</v>
      </c>
      <c r="E207" s="13" t="s">
        <v>215</v>
      </c>
    </row>
    <row r="208" spans="1:11" ht="34.5" thickBot="1" x14ac:dyDescent="0.3">
      <c r="A208" s="8" t="s">
        <v>267</v>
      </c>
      <c r="B208" s="99"/>
      <c r="C208" s="17">
        <v>0.2</v>
      </c>
      <c r="D208" s="17">
        <v>0.3</v>
      </c>
      <c r="E208" s="17">
        <v>0.3</v>
      </c>
    </row>
    <row r="209" spans="1:12" ht="34.5" thickBot="1" x14ac:dyDescent="0.3">
      <c r="A209" s="100" t="s">
        <v>268</v>
      </c>
      <c r="B209" s="99"/>
      <c r="C209" s="17">
        <v>0.2</v>
      </c>
      <c r="D209" s="17">
        <v>0.2</v>
      </c>
      <c r="E209" s="17">
        <v>0.2</v>
      </c>
    </row>
    <row r="210" spans="1:12" ht="34.5" thickBot="1" x14ac:dyDescent="0.3">
      <c r="A210" s="8" t="s">
        <v>269</v>
      </c>
      <c r="B210" s="101"/>
      <c r="C210" s="96">
        <v>0.4</v>
      </c>
      <c r="D210" s="96">
        <v>0.6</v>
      </c>
      <c r="E210" s="96">
        <v>0.9</v>
      </c>
    </row>
    <row r="211" spans="1:12" ht="57" thickBot="1" x14ac:dyDescent="0.3">
      <c r="A211" s="8" t="s">
        <v>270</v>
      </c>
      <c r="B211" s="101"/>
      <c r="C211" s="96">
        <v>0.2</v>
      </c>
      <c r="D211" s="96">
        <v>0.3</v>
      </c>
      <c r="E211" s="96">
        <v>0.3</v>
      </c>
    </row>
    <row r="212" spans="1:12" ht="57" thickBot="1" x14ac:dyDescent="0.3">
      <c r="A212" s="6" t="s">
        <v>271</v>
      </c>
      <c r="B212" s="101"/>
      <c r="C212" s="96">
        <v>0.5</v>
      </c>
      <c r="D212" s="96">
        <v>1</v>
      </c>
      <c r="E212" s="96">
        <v>0.2</v>
      </c>
    </row>
    <row r="213" spans="1:12" ht="34.5" thickBot="1" x14ac:dyDescent="0.3">
      <c r="A213" s="8" t="s">
        <v>272</v>
      </c>
      <c r="B213" s="101"/>
      <c r="C213" s="96">
        <v>0.5</v>
      </c>
      <c r="D213" s="96">
        <v>0.1</v>
      </c>
      <c r="E213" s="96">
        <v>0.1</v>
      </c>
    </row>
    <row r="214" spans="1:12" ht="15.75" thickBot="1" x14ac:dyDescent="0.3">
      <c r="A214" s="261" t="s">
        <v>33</v>
      </c>
      <c r="B214" s="262"/>
      <c r="C214" s="262"/>
      <c r="D214" s="262"/>
      <c r="E214" s="263"/>
    </row>
    <row r="215" spans="1:12" ht="26.45" customHeight="1" thickBot="1" x14ac:dyDescent="0.3">
      <c r="A215" s="19" t="s">
        <v>34</v>
      </c>
      <c r="B215" s="396" t="s">
        <v>273</v>
      </c>
      <c r="C215" s="397"/>
      <c r="D215" s="397"/>
      <c r="E215" s="398"/>
    </row>
    <row r="216" spans="1:12" ht="15.75" thickBot="1" x14ac:dyDescent="0.3">
      <c r="A216" s="15" t="s">
        <v>36</v>
      </c>
      <c r="B216" s="296" t="s">
        <v>274</v>
      </c>
      <c r="C216" s="297"/>
      <c r="D216" s="297"/>
      <c r="E216" s="298"/>
    </row>
    <row r="217" spans="1:12" ht="15.75" thickBot="1" x14ac:dyDescent="0.3">
      <c r="A217" s="15" t="s">
        <v>38</v>
      </c>
      <c r="B217" s="299" t="s">
        <v>275</v>
      </c>
      <c r="C217" s="300"/>
      <c r="D217" s="300"/>
      <c r="E217" s="301"/>
      <c r="H217" s="31"/>
    </row>
    <row r="218" spans="1:12" x14ac:dyDescent="0.25">
      <c r="A218" s="281"/>
      <c r="B218" s="20">
        <v>2019</v>
      </c>
      <c r="C218" s="20">
        <v>2020</v>
      </c>
      <c r="D218" s="20">
        <v>2021</v>
      </c>
      <c r="E218" s="20">
        <v>2022</v>
      </c>
      <c r="J218" s="33"/>
      <c r="K218" s="33"/>
      <c r="L218" s="33"/>
    </row>
    <row r="219" spans="1:12" ht="15.75" thickBot="1" x14ac:dyDescent="0.3">
      <c r="A219" s="282"/>
      <c r="B219" s="21" t="s">
        <v>13</v>
      </c>
      <c r="C219" s="21" t="s">
        <v>14</v>
      </c>
      <c r="D219" s="21" t="s">
        <v>14</v>
      </c>
      <c r="E219" s="21" t="s">
        <v>14</v>
      </c>
    </row>
    <row r="220" spans="1:12" ht="15.75" thickBot="1" x14ac:dyDescent="0.3">
      <c r="A220" s="15" t="s">
        <v>40</v>
      </c>
      <c r="B220" s="22">
        <v>90</v>
      </c>
      <c r="C220" s="22">
        <v>91</v>
      </c>
      <c r="D220" s="22">
        <v>92</v>
      </c>
      <c r="E220" s="22">
        <v>94</v>
      </c>
    </row>
    <row r="221" spans="1:12" ht="15.75" thickBot="1" x14ac:dyDescent="0.3">
      <c r="A221" s="15" t="s">
        <v>41</v>
      </c>
      <c r="B221" s="22">
        <v>10000</v>
      </c>
      <c r="C221" s="22">
        <v>10300</v>
      </c>
      <c r="D221" s="22">
        <v>10400</v>
      </c>
      <c r="E221" s="22">
        <v>10500</v>
      </c>
    </row>
    <row r="222" spans="1:12" ht="15.75" thickBot="1" x14ac:dyDescent="0.3">
      <c r="A222" s="15" t="s">
        <v>42</v>
      </c>
      <c r="B222" s="22">
        <f>B221/B220</f>
        <v>111.11111111111111</v>
      </c>
      <c r="C222" s="22">
        <f t="shared" ref="C222:E222" si="24">C221/C220</f>
        <v>113.18681318681318</v>
      </c>
      <c r="D222" s="22">
        <f t="shared" si="24"/>
        <v>113.04347826086956</v>
      </c>
      <c r="E222" s="22">
        <f t="shared" si="24"/>
        <v>111.70212765957447</v>
      </c>
    </row>
    <row r="223" spans="1:12" ht="27" customHeight="1" thickBot="1" x14ac:dyDescent="0.3">
      <c r="A223" s="15" t="s">
        <v>43</v>
      </c>
      <c r="B223" s="24" t="s">
        <v>44</v>
      </c>
      <c r="C223" s="25">
        <f>C220/B220-1</f>
        <v>1.1111111111111072E-2</v>
      </c>
      <c r="D223" s="25">
        <f t="shared" ref="D223:E225" si="25">D220/C220-1</f>
        <v>1.098901098901095E-2</v>
      </c>
      <c r="E223" s="25">
        <f t="shared" si="25"/>
        <v>2.1739130434782705E-2</v>
      </c>
    </row>
    <row r="224" spans="1:12" ht="15.75" thickBot="1" x14ac:dyDescent="0.3">
      <c r="A224" s="15" t="s">
        <v>45</v>
      </c>
      <c r="B224" s="24" t="s">
        <v>44</v>
      </c>
      <c r="C224" s="25">
        <f>C221/B221-1</f>
        <v>3.0000000000000027E-2</v>
      </c>
      <c r="D224" s="25">
        <f t="shared" si="25"/>
        <v>9.7087378640776656E-3</v>
      </c>
      <c r="E224" s="25">
        <f t="shared" si="25"/>
        <v>9.6153846153845812E-3</v>
      </c>
    </row>
    <row r="225" spans="1:5" ht="15.75" thickBot="1" x14ac:dyDescent="0.3">
      <c r="A225" s="15" t="s">
        <v>46</v>
      </c>
      <c r="B225" s="24" t="s">
        <v>44</v>
      </c>
      <c r="C225" s="25">
        <f>C222/B222-1</f>
        <v>1.8681318681318615E-2</v>
      </c>
      <c r="D225" s="25">
        <f t="shared" si="25"/>
        <v>-1.2663571127057294E-3</v>
      </c>
      <c r="E225" s="25">
        <f t="shared" si="25"/>
        <v>-1.1865793780687306E-2</v>
      </c>
    </row>
    <row r="226" spans="1:5" ht="15.75" thickBot="1" x14ac:dyDescent="0.3">
      <c r="A226" s="289" t="s">
        <v>47</v>
      </c>
      <c r="B226" s="290"/>
      <c r="C226" s="290"/>
      <c r="D226" s="290"/>
      <c r="E226" s="291"/>
    </row>
    <row r="227" spans="1:5" x14ac:dyDescent="0.25">
      <c r="A227" s="281"/>
      <c r="B227" s="20">
        <v>2019</v>
      </c>
      <c r="C227" s="20">
        <v>2020</v>
      </c>
      <c r="D227" s="20">
        <v>2021</v>
      </c>
      <c r="E227" s="20">
        <v>2022</v>
      </c>
    </row>
    <row r="228" spans="1:5" ht="15.75" thickBot="1" x14ac:dyDescent="0.3">
      <c r="A228" s="282"/>
      <c r="B228" s="21" t="s">
        <v>13</v>
      </c>
      <c r="C228" s="21" t="s">
        <v>14</v>
      </c>
      <c r="D228" s="21" t="s">
        <v>14</v>
      </c>
      <c r="E228" s="21" t="s">
        <v>14</v>
      </c>
    </row>
    <row r="229" spans="1:5" ht="15.75" thickBot="1" x14ac:dyDescent="0.3">
      <c r="A229" s="26" t="s">
        <v>48</v>
      </c>
      <c r="B229" s="27">
        <v>0</v>
      </c>
      <c r="C229" s="27">
        <v>0</v>
      </c>
      <c r="D229" s="27">
        <v>0</v>
      </c>
      <c r="E229" s="27">
        <v>0</v>
      </c>
    </row>
    <row r="230" spans="1:5" ht="15.75" thickBot="1" x14ac:dyDescent="0.3">
      <c r="A230" s="28" t="s">
        <v>49</v>
      </c>
      <c r="B230" s="36"/>
      <c r="C230" s="29"/>
      <c r="D230" s="29"/>
      <c r="E230" s="29"/>
    </row>
    <row r="231" spans="1:5" ht="15.75" thickBot="1" x14ac:dyDescent="0.3">
      <c r="A231" s="28" t="s">
        <v>50</v>
      </c>
      <c r="B231" s="36"/>
      <c r="C231" s="30"/>
      <c r="D231" s="30"/>
      <c r="E231" s="30"/>
    </row>
    <row r="232" spans="1:5" ht="24.75" thickBot="1" x14ac:dyDescent="0.3">
      <c r="A232" s="26" t="s">
        <v>108</v>
      </c>
      <c r="B232" s="27">
        <v>0</v>
      </c>
      <c r="C232" s="27">
        <v>0</v>
      </c>
      <c r="D232" s="27">
        <v>0</v>
      </c>
      <c r="E232" s="27">
        <v>0</v>
      </c>
    </row>
    <row r="233" spans="1:5" ht="15.75" thickBot="1" x14ac:dyDescent="0.3">
      <c r="A233" s="28" t="s">
        <v>49</v>
      </c>
      <c r="B233" s="36"/>
      <c r="C233" s="27"/>
      <c r="D233" s="27"/>
      <c r="E233" s="27"/>
    </row>
    <row r="234" spans="1:5" ht="15.75" thickBot="1" x14ac:dyDescent="0.3">
      <c r="A234" s="28" t="s">
        <v>50</v>
      </c>
      <c r="B234" s="36"/>
      <c r="C234" s="27"/>
      <c r="D234" s="27"/>
      <c r="E234" s="27"/>
    </row>
    <row r="235" spans="1:5" ht="15.75" thickBot="1" x14ac:dyDescent="0.3">
      <c r="A235" s="26" t="s">
        <v>52</v>
      </c>
      <c r="B235" s="36">
        <f>SUM(B236:B237)</f>
        <v>10000</v>
      </c>
      <c r="C235" s="36">
        <f t="shared" ref="C235:E235" si="26">SUM(C236:C237)</f>
        <v>10300</v>
      </c>
      <c r="D235" s="36">
        <f t="shared" si="26"/>
        <v>10400</v>
      </c>
      <c r="E235" s="36">
        <f t="shared" si="26"/>
        <v>10500</v>
      </c>
    </row>
    <row r="236" spans="1:5" ht="15.75" thickBot="1" x14ac:dyDescent="0.3">
      <c r="A236" s="28" t="s">
        <v>49</v>
      </c>
      <c r="B236" s="36">
        <v>10000</v>
      </c>
      <c r="C236" s="27">
        <v>10300</v>
      </c>
      <c r="D236" s="27">
        <v>10400</v>
      </c>
      <c r="E236" s="27">
        <v>10500</v>
      </c>
    </row>
    <row r="237" spans="1:5" ht="15.75" thickBot="1" x14ac:dyDescent="0.3">
      <c r="A237" s="28" t="s">
        <v>50</v>
      </c>
      <c r="B237" s="36"/>
      <c r="C237" s="27"/>
      <c r="D237" s="27"/>
      <c r="E237" s="27"/>
    </row>
    <row r="238" spans="1:5" ht="15.75" thickBot="1" x14ac:dyDescent="0.3">
      <c r="A238" s="26" t="s">
        <v>53</v>
      </c>
      <c r="B238" s="36">
        <v>0</v>
      </c>
      <c r="C238" s="27">
        <v>0</v>
      </c>
      <c r="D238" s="27">
        <v>0</v>
      </c>
      <c r="E238" s="27">
        <v>0</v>
      </c>
    </row>
    <row r="239" spans="1:5" ht="15.75" thickBot="1" x14ac:dyDescent="0.3">
      <c r="A239" s="28" t="s">
        <v>49</v>
      </c>
      <c r="B239" s="36"/>
      <c r="C239" s="27"/>
      <c r="D239" s="27"/>
      <c r="E239" s="27"/>
    </row>
    <row r="240" spans="1:5" ht="15.75" thickBot="1" x14ac:dyDescent="0.3">
      <c r="A240" s="28" t="s">
        <v>50</v>
      </c>
      <c r="B240" s="36"/>
      <c r="C240" s="27"/>
      <c r="D240" s="27"/>
      <c r="E240" s="27"/>
    </row>
    <row r="241" spans="1:10" ht="15.75" thickBot="1" x14ac:dyDescent="0.3">
      <c r="A241" s="26" t="s">
        <v>54</v>
      </c>
      <c r="B241" s="36">
        <v>0</v>
      </c>
      <c r="C241" s="27">
        <v>0</v>
      </c>
      <c r="D241" s="27">
        <v>0</v>
      </c>
      <c r="E241" s="27">
        <v>0</v>
      </c>
    </row>
    <row r="242" spans="1:10" ht="15.75" thickBot="1" x14ac:dyDescent="0.3">
      <c r="A242" s="28" t="s">
        <v>49</v>
      </c>
      <c r="B242" s="36"/>
      <c r="C242" s="27"/>
      <c r="D242" s="27"/>
      <c r="E242" s="27"/>
    </row>
    <row r="243" spans="1:10" ht="15.75" thickBot="1" x14ac:dyDescent="0.3">
      <c r="A243" s="28" t="s">
        <v>50</v>
      </c>
      <c r="B243" s="36"/>
      <c r="C243" s="27"/>
      <c r="D243" s="27"/>
      <c r="E243" s="27"/>
    </row>
    <row r="244" spans="1:10" ht="15.75" thickBot="1" x14ac:dyDescent="0.3">
      <c r="A244" s="26" t="s">
        <v>55</v>
      </c>
      <c r="B244" s="36">
        <v>0</v>
      </c>
      <c r="C244" s="27">
        <v>0</v>
      </c>
      <c r="D244" s="27">
        <v>0</v>
      </c>
      <c r="E244" s="27">
        <v>0</v>
      </c>
    </row>
    <row r="245" spans="1:10" ht="15.75" thickBot="1" x14ac:dyDescent="0.3">
      <c r="A245" s="28" t="s">
        <v>49</v>
      </c>
      <c r="B245" s="36"/>
      <c r="C245" s="27"/>
      <c r="D245" s="27"/>
      <c r="E245" s="27"/>
    </row>
    <row r="246" spans="1:10" ht="15.75" thickBot="1" x14ac:dyDescent="0.3">
      <c r="A246" s="28" t="s">
        <v>50</v>
      </c>
      <c r="B246" s="36"/>
      <c r="C246" s="27"/>
      <c r="D246" s="27"/>
      <c r="E246" s="27"/>
    </row>
    <row r="247" spans="1:10" ht="24.75" thickBot="1" x14ac:dyDescent="0.3">
      <c r="A247" s="82" t="s">
        <v>56</v>
      </c>
      <c r="B247" s="36">
        <v>0</v>
      </c>
      <c r="C247" s="27">
        <v>0</v>
      </c>
      <c r="D247" s="27">
        <f>C247*1.03*0.99</f>
        <v>0</v>
      </c>
      <c r="E247" s="27">
        <f>D247*1.03*0.99</f>
        <v>0</v>
      </c>
      <c r="G247" s="65"/>
      <c r="H247" s="65"/>
      <c r="I247" s="65"/>
      <c r="J247" s="65"/>
    </row>
    <row r="248" spans="1:10" ht="15" customHeight="1" thickBot="1" x14ac:dyDescent="0.3">
      <c r="A248" s="102" t="s">
        <v>49</v>
      </c>
      <c r="B248" s="36"/>
      <c r="C248" s="32"/>
      <c r="D248" s="32"/>
      <c r="E248" s="32"/>
      <c r="G248" s="103"/>
      <c r="H248" s="62"/>
      <c r="I248" s="62"/>
      <c r="J248" s="65"/>
    </row>
    <row r="249" spans="1:10" ht="15.75" thickBot="1" x14ac:dyDescent="0.3">
      <c r="A249" s="104" t="s">
        <v>50</v>
      </c>
      <c r="B249" s="36"/>
      <c r="C249" s="34"/>
      <c r="D249" s="32"/>
      <c r="E249" s="32"/>
      <c r="G249" s="103"/>
      <c r="H249" s="62"/>
      <c r="I249" s="62"/>
      <c r="J249" s="65"/>
    </row>
    <row r="250" spans="1:10" ht="19.5" customHeight="1" thickBot="1" x14ac:dyDescent="0.3">
      <c r="A250" s="105" t="s">
        <v>57</v>
      </c>
      <c r="B250" s="36">
        <f>B247+B244+B241+B238+B235+B232+B229</f>
        <v>10000</v>
      </c>
      <c r="C250" s="36">
        <f t="shared" ref="C250:E250" si="27">C247+C244+C241+C238+C235+C232+C229</f>
        <v>10300</v>
      </c>
      <c r="D250" s="36">
        <f t="shared" si="27"/>
        <v>10400</v>
      </c>
      <c r="E250" s="36">
        <f t="shared" si="27"/>
        <v>10500</v>
      </c>
      <c r="G250" s="103"/>
      <c r="H250" s="62"/>
      <c r="I250" s="62"/>
      <c r="J250" s="65"/>
    </row>
    <row r="251" spans="1:10" ht="15.75" thickBot="1" x14ac:dyDescent="0.3">
      <c r="A251" s="37" t="s">
        <v>58</v>
      </c>
      <c r="B251" s="38">
        <f>IF(B250-B221=0,0,"Error")</f>
        <v>0</v>
      </c>
      <c r="C251" s="38">
        <f>IF(C250-C221=0,0,"Error")</f>
        <v>0</v>
      </c>
      <c r="D251" s="38">
        <f>IF(D250-D221=0,0,"Error")</f>
        <v>0</v>
      </c>
      <c r="E251" s="38">
        <f>IF(E250-E221=0,0,"Error")</f>
        <v>0</v>
      </c>
      <c r="G251" s="65"/>
      <c r="H251" s="65"/>
      <c r="I251" s="65"/>
      <c r="J251" s="65"/>
    </row>
    <row r="252" spans="1:10" ht="47.25" customHeight="1" thickBot="1" x14ac:dyDescent="0.3">
      <c r="A252" s="58"/>
      <c r="B252" s="59"/>
      <c r="C252" s="59"/>
      <c r="D252" s="59"/>
      <c r="E252" s="59"/>
    </row>
    <row r="253" spans="1:10" ht="24.75" thickBot="1" x14ac:dyDescent="0.3">
      <c r="A253" s="9" t="s">
        <v>105</v>
      </c>
      <c r="B253" s="60">
        <f>B221+B174+B130+B65+B28</f>
        <v>207500</v>
      </c>
      <c r="C253" s="60">
        <f t="shared" ref="C253:E253" si="28">C221+C174+C130+C65+C28</f>
        <v>210000</v>
      </c>
      <c r="D253" s="60">
        <f t="shared" si="28"/>
        <v>210500</v>
      </c>
      <c r="E253" s="60">
        <f t="shared" si="28"/>
        <v>211000</v>
      </c>
    </row>
    <row r="254" spans="1:10" ht="24.75" thickBot="1" x14ac:dyDescent="0.3">
      <c r="A254" s="9" t="s">
        <v>106</v>
      </c>
      <c r="B254" s="60">
        <f>B255+B258+B261+B264+B267+B273</f>
        <v>207500</v>
      </c>
      <c r="C254" s="60">
        <f>C255+C258+C261+C264+C267+C270</f>
        <v>210000</v>
      </c>
      <c r="D254" s="60">
        <f t="shared" ref="D254:E254" si="29">D255+D258+D261+D264+D267+D270</f>
        <v>210500</v>
      </c>
      <c r="E254" s="60">
        <f t="shared" si="29"/>
        <v>211000</v>
      </c>
    </row>
    <row r="255" spans="1:10" ht="15.75" thickBot="1" x14ac:dyDescent="0.3">
      <c r="A255" s="26" t="s">
        <v>48</v>
      </c>
      <c r="B255" s="61">
        <f>B229+B182+B138+B73+B36</f>
        <v>118500</v>
      </c>
      <c r="C255" s="61">
        <f t="shared" ref="C255:E255" si="30">C229+C182+C138+C73+C36</f>
        <v>119300</v>
      </c>
      <c r="D255" s="61">
        <f t="shared" si="30"/>
        <v>119300</v>
      </c>
      <c r="E255" s="61">
        <f t="shared" si="30"/>
        <v>119300</v>
      </c>
    </row>
    <row r="256" spans="1:10" ht="15.75" thickBot="1" x14ac:dyDescent="0.3">
      <c r="A256" s="28" t="s">
        <v>49</v>
      </c>
      <c r="B256" s="36">
        <f>B37+B74+B139+B183+B230</f>
        <v>118500</v>
      </c>
      <c r="C256" s="36">
        <f t="shared" ref="C256:E257" si="31">C37+C74+C139+C183+C230</f>
        <v>119300</v>
      </c>
      <c r="D256" s="36">
        <f t="shared" si="31"/>
        <v>119300</v>
      </c>
      <c r="E256" s="36">
        <f t="shared" si="31"/>
        <v>119300</v>
      </c>
    </row>
    <row r="257" spans="1:5" ht="15.75" thickBot="1" x14ac:dyDescent="0.3">
      <c r="A257" s="28" t="s">
        <v>107</v>
      </c>
      <c r="B257" s="36">
        <f>B38+B75+B140+B184+B231</f>
        <v>0</v>
      </c>
      <c r="C257" s="36">
        <f t="shared" si="31"/>
        <v>0</v>
      </c>
      <c r="D257" s="36">
        <f t="shared" si="31"/>
        <v>0</v>
      </c>
      <c r="E257" s="36">
        <f t="shared" si="31"/>
        <v>0</v>
      </c>
    </row>
    <row r="258" spans="1:5" ht="24.75" thickBot="1" x14ac:dyDescent="0.3">
      <c r="A258" s="26" t="s">
        <v>108</v>
      </c>
      <c r="B258" s="61">
        <f>B232+B185+B141+B76+B39</f>
        <v>20000</v>
      </c>
      <c r="C258" s="61">
        <f t="shared" ref="C258:E258" si="32">C232+C185+C141+C76+C39</f>
        <v>20200</v>
      </c>
      <c r="D258" s="61">
        <f t="shared" si="32"/>
        <v>20200</v>
      </c>
      <c r="E258" s="61">
        <f t="shared" si="32"/>
        <v>20200</v>
      </c>
    </row>
    <row r="259" spans="1:5" ht="15.75" thickBot="1" x14ac:dyDescent="0.3">
      <c r="A259" s="28" t="s">
        <v>49</v>
      </c>
      <c r="B259" s="27">
        <f>B40+B77+B142+B186+B233</f>
        <v>20000</v>
      </c>
      <c r="C259" s="27">
        <f t="shared" ref="C259:E260" si="33">C40+C77+C142+C186+C233</f>
        <v>20200</v>
      </c>
      <c r="D259" s="27">
        <f t="shared" si="33"/>
        <v>20200</v>
      </c>
      <c r="E259" s="27">
        <f t="shared" si="33"/>
        <v>20200</v>
      </c>
    </row>
    <row r="260" spans="1:5" ht="15.75" thickBot="1" x14ac:dyDescent="0.3">
      <c r="A260" s="28" t="s">
        <v>107</v>
      </c>
      <c r="B260" s="27">
        <f>B41+B78+B143+B187+B234</f>
        <v>0</v>
      </c>
      <c r="C260" s="27">
        <f t="shared" si="33"/>
        <v>0</v>
      </c>
      <c r="D260" s="27">
        <f t="shared" si="33"/>
        <v>0</v>
      </c>
      <c r="E260" s="27">
        <f t="shared" si="33"/>
        <v>0</v>
      </c>
    </row>
    <row r="261" spans="1:5" ht="15.75" thickBot="1" x14ac:dyDescent="0.3">
      <c r="A261" s="26" t="s">
        <v>52</v>
      </c>
      <c r="B261" s="61">
        <f>B235+B188+B144+B79+B42</f>
        <v>69000</v>
      </c>
      <c r="C261" s="61">
        <f t="shared" ref="C261:E261" si="34">C235+C188+C144+C79+C42</f>
        <v>70500</v>
      </c>
      <c r="D261" s="61">
        <f t="shared" si="34"/>
        <v>71000</v>
      </c>
      <c r="E261" s="61">
        <f t="shared" si="34"/>
        <v>71500</v>
      </c>
    </row>
    <row r="262" spans="1:5" ht="15.75" thickBot="1" x14ac:dyDescent="0.3">
      <c r="A262" s="28" t="s">
        <v>49</v>
      </c>
      <c r="B262" s="36">
        <f>B43+B80+B145+B189+B236</f>
        <v>69000</v>
      </c>
      <c r="C262" s="36">
        <f t="shared" ref="C262:E263" si="35">C43+C80+C145+C189+C236</f>
        <v>70500</v>
      </c>
      <c r="D262" s="36">
        <f t="shared" si="35"/>
        <v>71000</v>
      </c>
      <c r="E262" s="36">
        <f t="shared" si="35"/>
        <v>71500</v>
      </c>
    </row>
    <row r="263" spans="1:5" ht="15.75" thickBot="1" x14ac:dyDescent="0.3">
      <c r="A263" s="28" t="s">
        <v>107</v>
      </c>
      <c r="B263" s="36">
        <f>B44+B81+B146+B190+B237</f>
        <v>0</v>
      </c>
      <c r="C263" s="36">
        <f t="shared" si="35"/>
        <v>0</v>
      </c>
      <c r="D263" s="36">
        <f t="shared" si="35"/>
        <v>0</v>
      </c>
      <c r="E263" s="36">
        <f t="shared" si="35"/>
        <v>0</v>
      </c>
    </row>
    <row r="264" spans="1:5" ht="15.75" thickBot="1" x14ac:dyDescent="0.3">
      <c r="A264" s="26" t="s">
        <v>53</v>
      </c>
      <c r="B264" s="61">
        <f>B238+B191+B147+B82+B45</f>
        <v>0</v>
      </c>
      <c r="C264" s="61">
        <f t="shared" ref="C264:E264" si="36">C238+C191+C147+C82+C45</f>
        <v>0</v>
      </c>
      <c r="D264" s="61">
        <f t="shared" si="36"/>
        <v>0</v>
      </c>
      <c r="E264" s="61">
        <f t="shared" si="36"/>
        <v>0</v>
      </c>
    </row>
    <row r="265" spans="1:5" ht="15.75" thickBot="1" x14ac:dyDescent="0.3">
      <c r="A265" s="28" t="s">
        <v>49</v>
      </c>
      <c r="B265" s="27">
        <f>B46+B83+B148+B192+B239</f>
        <v>0</v>
      </c>
      <c r="C265" s="27">
        <f t="shared" ref="C265:E266" si="37">C46+C83+C148+C192+C239</f>
        <v>0</v>
      </c>
      <c r="D265" s="27">
        <f t="shared" si="37"/>
        <v>0</v>
      </c>
      <c r="E265" s="27">
        <f t="shared" si="37"/>
        <v>0</v>
      </c>
    </row>
    <row r="266" spans="1:5" ht="15.75" thickBot="1" x14ac:dyDescent="0.3">
      <c r="A266" s="28" t="s">
        <v>107</v>
      </c>
      <c r="B266" s="27">
        <f>B47+B84+B149+B193+B240</f>
        <v>0</v>
      </c>
      <c r="C266" s="27">
        <f t="shared" si="37"/>
        <v>0</v>
      </c>
      <c r="D266" s="27">
        <f t="shared" si="37"/>
        <v>0</v>
      </c>
      <c r="E266" s="27">
        <f t="shared" si="37"/>
        <v>0</v>
      </c>
    </row>
    <row r="267" spans="1:5" ht="15.75" thickBot="1" x14ac:dyDescent="0.3">
      <c r="A267" s="26" t="s">
        <v>54</v>
      </c>
      <c r="B267" s="61">
        <f>B241+B194+B150+B85+B48</f>
        <v>0</v>
      </c>
      <c r="C267" s="61">
        <f t="shared" ref="C267:E267" si="38">C241+C194+C150+C85+C48</f>
        <v>0</v>
      </c>
      <c r="D267" s="61">
        <f t="shared" si="38"/>
        <v>0</v>
      </c>
      <c r="E267" s="61">
        <f t="shared" si="38"/>
        <v>0</v>
      </c>
    </row>
    <row r="268" spans="1:5" ht="15.75" thickBot="1" x14ac:dyDescent="0.3">
      <c r="A268" s="28" t="s">
        <v>49</v>
      </c>
      <c r="B268" s="27">
        <f>B49+B86+B151+B195+B242</f>
        <v>0</v>
      </c>
      <c r="C268" s="27">
        <f t="shared" ref="C268:E269" si="39">C49+C86+C151+C195+C242</f>
        <v>0</v>
      </c>
      <c r="D268" s="27">
        <f t="shared" si="39"/>
        <v>0</v>
      </c>
      <c r="E268" s="27">
        <f t="shared" si="39"/>
        <v>0</v>
      </c>
    </row>
    <row r="269" spans="1:5" ht="15.75" thickBot="1" x14ac:dyDescent="0.3">
      <c r="A269" s="28" t="s">
        <v>107</v>
      </c>
      <c r="B269" s="27">
        <f>B50+B87+B152+B196+B243</f>
        <v>0</v>
      </c>
      <c r="C269" s="27">
        <f t="shared" si="39"/>
        <v>0</v>
      </c>
      <c r="D269" s="27">
        <f t="shared" si="39"/>
        <v>0</v>
      </c>
      <c r="E269" s="27">
        <f t="shared" si="39"/>
        <v>0</v>
      </c>
    </row>
    <row r="270" spans="1:5" ht="15.75" thickBot="1" x14ac:dyDescent="0.3">
      <c r="A270" s="26" t="s">
        <v>55</v>
      </c>
      <c r="B270" s="61">
        <f>B244+B197+B153+B88+B51</f>
        <v>0</v>
      </c>
      <c r="C270" s="61">
        <f t="shared" ref="C270:E270" si="40">C244+C197+C153+C88+C51</f>
        <v>0</v>
      </c>
      <c r="D270" s="61">
        <f t="shared" si="40"/>
        <v>0</v>
      </c>
      <c r="E270" s="61">
        <f t="shared" si="40"/>
        <v>0</v>
      </c>
    </row>
    <row r="271" spans="1:5" ht="15.75" thickBot="1" x14ac:dyDescent="0.3">
      <c r="A271" s="28" t="s">
        <v>49</v>
      </c>
      <c r="B271" s="27">
        <f>B52+B89+B154+B198+B245</f>
        <v>0</v>
      </c>
      <c r="C271" s="27">
        <f t="shared" ref="C271:E272" si="41">C52+C89+C154+C198+C245</f>
        <v>0</v>
      </c>
      <c r="D271" s="27">
        <f t="shared" si="41"/>
        <v>0</v>
      </c>
      <c r="E271" s="27">
        <f t="shared" si="41"/>
        <v>0</v>
      </c>
    </row>
    <row r="272" spans="1:5" ht="15.75" thickBot="1" x14ac:dyDescent="0.3">
      <c r="A272" s="28" t="s">
        <v>107</v>
      </c>
      <c r="B272" s="27">
        <f>B53+B90+B155+B199+B246</f>
        <v>0</v>
      </c>
      <c r="C272" s="27">
        <f t="shared" si="41"/>
        <v>0</v>
      </c>
      <c r="D272" s="27">
        <f t="shared" si="41"/>
        <v>0</v>
      </c>
      <c r="E272" s="27">
        <f t="shared" si="41"/>
        <v>0</v>
      </c>
    </row>
    <row r="273" spans="1:5" ht="24.75" thickBot="1" x14ac:dyDescent="0.3">
      <c r="A273" s="26" t="s">
        <v>56</v>
      </c>
      <c r="B273" s="61">
        <f>B247+B200+B156+B91+B54</f>
        <v>0</v>
      </c>
      <c r="C273" s="61">
        <f t="shared" ref="C273:E273" si="42">C247+C200+C156+C91+C54</f>
        <v>0</v>
      </c>
      <c r="D273" s="61">
        <f t="shared" si="42"/>
        <v>0</v>
      </c>
      <c r="E273" s="61">
        <f t="shared" si="42"/>
        <v>0</v>
      </c>
    </row>
    <row r="274" spans="1:5" ht="15.75" thickBot="1" x14ac:dyDescent="0.3">
      <c r="A274" s="28" t="s">
        <v>49</v>
      </c>
      <c r="B274" s="27">
        <f>B55+B92+B157+B201+B248</f>
        <v>0</v>
      </c>
      <c r="C274" s="27">
        <f t="shared" ref="C274:E275" si="43">C55+C92+C157+C201+C248</f>
        <v>0</v>
      </c>
      <c r="D274" s="27">
        <f t="shared" si="43"/>
        <v>0</v>
      </c>
      <c r="E274" s="27">
        <f t="shared" si="43"/>
        <v>0</v>
      </c>
    </row>
    <row r="275" spans="1:5" ht="15.75" thickBot="1" x14ac:dyDescent="0.3">
      <c r="A275" s="28" t="s">
        <v>107</v>
      </c>
      <c r="B275" s="27">
        <f>B56+B93+B158+B202+B249</f>
        <v>0</v>
      </c>
      <c r="C275" s="27">
        <f t="shared" si="43"/>
        <v>0</v>
      </c>
      <c r="D275" s="27">
        <f t="shared" si="43"/>
        <v>0</v>
      </c>
      <c r="E275" s="27">
        <f t="shared" si="43"/>
        <v>0</v>
      </c>
    </row>
    <row r="276" spans="1:5" ht="15.75" thickBot="1" x14ac:dyDescent="0.3">
      <c r="A276" s="37" t="s">
        <v>58</v>
      </c>
      <c r="B276" s="38">
        <f>IF(B254-B253=0,0,"Error")</f>
        <v>0</v>
      </c>
      <c r="C276" s="38">
        <f>IF(C254-C253=0,0,"Error")</f>
        <v>0</v>
      </c>
      <c r="D276" s="38">
        <f>IF(D254-D253=0,0,"Error")</f>
        <v>0</v>
      </c>
      <c r="E276" s="38">
        <f>IF(E254-E253=0,0,"Error")</f>
        <v>0</v>
      </c>
    </row>
  </sheetData>
  <mergeCells count="53">
    <mergeCell ref="A2:E2"/>
    <mergeCell ref="A1:E1"/>
    <mergeCell ref="B217:E217"/>
    <mergeCell ref="A218:A219"/>
    <mergeCell ref="A226:E226"/>
    <mergeCell ref="A227:A228"/>
    <mergeCell ref="A180:A181"/>
    <mergeCell ref="B205:E205"/>
    <mergeCell ref="A206:E206"/>
    <mergeCell ref="A214:E214"/>
    <mergeCell ref="B215:E215"/>
    <mergeCell ref="B216:E216"/>
    <mergeCell ref="A179:E179"/>
    <mergeCell ref="A127:A128"/>
    <mergeCell ref="A135:E135"/>
    <mergeCell ref="A136:A137"/>
    <mergeCell ref="B161:E161"/>
    <mergeCell ref="A162:E162"/>
    <mergeCell ref="A166:E166"/>
    <mergeCell ref="A167:E167"/>
    <mergeCell ref="B168:E168"/>
    <mergeCell ref="B169:E169"/>
    <mergeCell ref="B170:E170"/>
    <mergeCell ref="A171:A172"/>
    <mergeCell ref="B126:E126"/>
    <mergeCell ref="B59:E59"/>
    <mergeCell ref="B60:E60"/>
    <mergeCell ref="B61:E61"/>
    <mergeCell ref="A62:A63"/>
    <mergeCell ref="A70:E70"/>
    <mergeCell ref="A71:A72"/>
    <mergeCell ref="B96:E96"/>
    <mergeCell ref="A122:E122"/>
    <mergeCell ref="A123:E123"/>
    <mergeCell ref="B124:E124"/>
    <mergeCell ref="B125:E125"/>
    <mergeCell ref="A34:A35"/>
    <mergeCell ref="A9:E11"/>
    <mergeCell ref="B12:E12"/>
    <mergeCell ref="A13:A14"/>
    <mergeCell ref="B16:E16"/>
    <mergeCell ref="A17:E17"/>
    <mergeCell ref="A21:E21"/>
    <mergeCell ref="B22:E22"/>
    <mergeCell ref="B23:E23"/>
    <mergeCell ref="B24:E24"/>
    <mergeCell ref="A25:A26"/>
    <mergeCell ref="A33:E33"/>
    <mergeCell ref="A8:E8"/>
    <mergeCell ref="A3:E3"/>
    <mergeCell ref="B5:E5"/>
    <mergeCell ref="B6:E6"/>
    <mergeCell ref="B7:E7"/>
  </mergeCells>
  <pageMargins left="0.37" right="0.24" top="0.78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64"/>
  <sheetViews>
    <sheetView view="pageBreakPreview" topLeftCell="A430" zoomScale="60" zoomScaleNormal="100" workbookViewId="0">
      <selection activeCell="J459" sqref="J459"/>
    </sheetView>
  </sheetViews>
  <sheetFormatPr defaultRowHeight="15" x14ac:dyDescent="0.25"/>
  <cols>
    <col min="1" max="1" width="33.42578125" customWidth="1"/>
    <col min="2" max="2" width="21.28515625" customWidth="1"/>
    <col min="3" max="3" width="14.85546875" customWidth="1"/>
    <col min="4" max="4" width="17.42578125" customWidth="1"/>
    <col min="5" max="5" width="52" customWidth="1"/>
    <col min="6" max="6" width="15.5703125" customWidth="1"/>
    <col min="7" max="7" width="15.42578125" customWidth="1"/>
    <col min="8" max="8" width="13" customWidth="1"/>
    <col min="9" max="9" width="10.42578125" customWidth="1"/>
  </cols>
  <sheetData>
    <row r="1" spans="1:6" ht="15.75" x14ac:dyDescent="0.25">
      <c r="A1" s="540" t="s">
        <v>383</v>
      </c>
      <c r="B1" s="540"/>
      <c r="C1" s="540"/>
      <c r="D1" s="540"/>
      <c r="E1" s="540"/>
      <c r="F1" s="106"/>
    </row>
    <row r="2" spans="1:6" ht="15.75" x14ac:dyDescent="0.25">
      <c r="A2" s="512" t="s">
        <v>276</v>
      </c>
      <c r="B2" s="512"/>
      <c r="C2" s="512"/>
      <c r="D2" s="512"/>
      <c r="E2" s="512"/>
      <c r="F2" s="511"/>
    </row>
    <row r="3" spans="1:6" ht="15.75" x14ac:dyDescent="0.25">
      <c r="A3" s="501" t="s">
        <v>1</v>
      </c>
      <c r="B3" s="501"/>
      <c r="C3" s="501"/>
      <c r="D3" s="501"/>
      <c r="E3" s="501"/>
      <c r="F3" s="107"/>
    </row>
    <row r="4" spans="1:6" ht="16.5" thickBot="1" x14ac:dyDescent="0.3">
      <c r="A4" s="106"/>
      <c r="B4" s="106"/>
      <c r="C4" s="106"/>
      <c r="D4" s="106"/>
      <c r="E4" s="106"/>
      <c r="F4" s="106"/>
    </row>
    <row r="5" spans="1:6" ht="16.5" thickBot="1" x14ac:dyDescent="0.3">
      <c r="A5" s="108" t="s">
        <v>2</v>
      </c>
      <c r="B5" s="502" t="s">
        <v>277</v>
      </c>
      <c r="C5" s="502"/>
      <c r="D5" s="502"/>
      <c r="E5" s="502"/>
      <c r="F5" s="106"/>
    </row>
    <row r="6" spans="1:6" ht="16.5" thickBot="1" x14ac:dyDescent="0.3">
      <c r="A6" s="108" t="s">
        <v>4</v>
      </c>
      <c r="B6" s="503" t="s">
        <v>278</v>
      </c>
      <c r="C6" s="504"/>
      <c r="D6" s="504"/>
      <c r="E6" s="505"/>
      <c r="F6" s="106"/>
    </row>
    <row r="7" spans="1:6" ht="16.5" thickBot="1" x14ac:dyDescent="0.3">
      <c r="A7" s="108" t="s">
        <v>6</v>
      </c>
      <c r="B7" s="483" t="s">
        <v>7</v>
      </c>
      <c r="C7" s="484"/>
      <c r="D7" s="484"/>
      <c r="E7" s="485"/>
      <c r="F7" s="106"/>
    </row>
    <row r="8" spans="1:6" ht="16.5" thickBot="1" x14ac:dyDescent="0.3">
      <c r="A8" s="506" t="s">
        <v>8</v>
      </c>
      <c r="B8" s="507"/>
      <c r="C8" s="507"/>
      <c r="D8" s="507"/>
      <c r="E8" s="508"/>
      <c r="F8" s="106"/>
    </row>
    <row r="9" spans="1:6" ht="15.75" x14ac:dyDescent="0.25">
      <c r="A9" s="489" t="s">
        <v>279</v>
      </c>
      <c r="B9" s="490"/>
      <c r="C9" s="490"/>
      <c r="D9" s="490"/>
      <c r="E9" s="491"/>
      <c r="F9" s="106"/>
    </row>
    <row r="10" spans="1:6" ht="15.75" x14ac:dyDescent="0.25">
      <c r="A10" s="492"/>
      <c r="B10" s="493"/>
      <c r="C10" s="493"/>
      <c r="D10" s="493"/>
      <c r="E10" s="494"/>
      <c r="F10" s="106"/>
    </row>
    <row r="11" spans="1:6" ht="39.75" customHeight="1" thickBot="1" x14ac:dyDescent="0.3">
      <c r="A11" s="495"/>
      <c r="B11" s="496"/>
      <c r="C11" s="496"/>
      <c r="D11" s="496"/>
      <c r="E11" s="497"/>
      <c r="F11" s="106"/>
    </row>
    <row r="12" spans="1:6" ht="32.25" thickBot="1" x14ac:dyDescent="0.3">
      <c r="A12" s="109" t="s">
        <v>10</v>
      </c>
      <c r="B12" s="498" t="s">
        <v>280</v>
      </c>
      <c r="C12" s="499"/>
      <c r="D12" s="499"/>
      <c r="E12" s="500"/>
      <c r="F12" s="106"/>
    </row>
    <row r="13" spans="1:6" ht="15.75" x14ac:dyDescent="0.25">
      <c r="A13" s="409" t="s">
        <v>12</v>
      </c>
      <c r="B13" s="110">
        <v>2019</v>
      </c>
      <c r="C13" s="110">
        <v>2020</v>
      </c>
      <c r="D13" s="110">
        <v>2021</v>
      </c>
      <c r="E13" s="110">
        <v>2022</v>
      </c>
      <c r="F13" s="106"/>
    </row>
    <row r="14" spans="1:6" ht="16.5" thickBot="1" x14ac:dyDescent="0.3">
      <c r="A14" s="410"/>
      <c r="B14" s="111" t="s">
        <v>13</v>
      </c>
      <c r="C14" s="111" t="s">
        <v>14</v>
      </c>
      <c r="D14" s="111" t="s">
        <v>14</v>
      </c>
      <c r="E14" s="111" t="s">
        <v>14</v>
      </c>
      <c r="F14" s="106"/>
    </row>
    <row r="15" spans="1:6" ht="61.5" customHeight="1" x14ac:dyDescent="0.25">
      <c r="A15" s="112" t="s">
        <v>281</v>
      </c>
      <c r="B15" s="113">
        <v>1</v>
      </c>
      <c r="C15" s="113">
        <v>0</v>
      </c>
      <c r="D15" s="113">
        <v>0</v>
      </c>
      <c r="E15" s="113">
        <v>0</v>
      </c>
      <c r="F15" s="106"/>
    </row>
    <row r="16" spans="1:6" ht="52.5" customHeight="1" thickBot="1" x14ac:dyDescent="0.3">
      <c r="A16" s="114" t="s">
        <v>282</v>
      </c>
      <c r="B16" s="115">
        <v>0</v>
      </c>
      <c r="C16" s="115">
        <v>0</v>
      </c>
      <c r="D16" s="115">
        <v>0.1</v>
      </c>
      <c r="E16" s="115">
        <v>0.15</v>
      </c>
      <c r="F16" s="106"/>
    </row>
    <row r="17" spans="1:10" ht="66" customHeight="1" thickBot="1" x14ac:dyDescent="0.3">
      <c r="A17" s="116" t="s">
        <v>133</v>
      </c>
      <c r="B17" s="117" t="s">
        <v>16</v>
      </c>
      <c r="C17" s="117" t="s">
        <v>18</v>
      </c>
      <c r="D17" s="117" t="s">
        <v>18</v>
      </c>
      <c r="E17" s="117" t="s">
        <v>18</v>
      </c>
      <c r="F17" s="106"/>
    </row>
    <row r="18" spans="1:10" ht="63" customHeight="1" thickBot="1" x14ac:dyDescent="0.3">
      <c r="A18" s="118" t="s">
        <v>20</v>
      </c>
      <c r="B18" s="483" t="s">
        <v>283</v>
      </c>
      <c r="C18" s="484"/>
      <c r="D18" s="484"/>
      <c r="E18" s="485"/>
      <c r="F18" s="106"/>
    </row>
    <row r="19" spans="1:10" ht="24" customHeight="1" thickBot="1" x14ac:dyDescent="0.3">
      <c r="A19" s="428" t="s">
        <v>22</v>
      </c>
      <c r="B19" s="429"/>
      <c r="C19" s="429"/>
      <c r="D19" s="429"/>
      <c r="E19" s="430"/>
      <c r="F19" s="106"/>
      <c r="H19" s="10"/>
      <c r="J19" s="10"/>
    </row>
    <row r="20" spans="1:10" ht="34.5" customHeight="1" thickBot="1" x14ac:dyDescent="0.3">
      <c r="A20" s="119"/>
      <c r="B20" s="120"/>
      <c r="C20" s="117" t="s">
        <v>215</v>
      </c>
      <c r="D20" s="117" t="s">
        <v>215</v>
      </c>
      <c r="E20" s="117" t="s">
        <v>215</v>
      </c>
      <c r="F20" s="106"/>
      <c r="G20" s="14"/>
    </row>
    <row r="21" spans="1:10" ht="71.25" customHeight="1" x14ac:dyDescent="0.25">
      <c r="A21" s="121" t="s">
        <v>284</v>
      </c>
      <c r="B21" s="122">
        <v>1</v>
      </c>
      <c r="C21" s="122">
        <v>1</v>
      </c>
      <c r="D21" s="122">
        <v>1</v>
      </c>
      <c r="E21" s="122">
        <v>1</v>
      </c>
      <c r="F21" s="106"/>
      <c r="G21" s="14"/>
    </row>
    <row r="22" spans="1:10" ht="55.5" customHeight="1" thickBot="1" x14ac:dyDescent="0.3">
      <c r="A22" s="123" t="s">
        <v>285</v>
      </c>
      <c r="B22" s="124">
        <v>1</v>
      </c>
      <c r="C22" s="124">
        <v>1</v>
      </c>
      <c r="D22" s="124">
        <v>1</v>
      </c>
      <c r="E22" s="124">
        <v>1</v>
      </c>
      <c r="F22" s="106"/>
      <c r="G22" s="14"/>
    </row>
    <row r="23" spans="1:10" ht="48.75" customHeight="1" thickBot="1" x14ac:dyDescent="0.3">
      <c r="A23" s="123" t="s">
        <v>286</v>
      </c>
      <c r="B23" s="124">
        <v>1</v>
      </c>
      <c r="C23" s="124">
        <v>1</v>
      </c>
      <c r="D23" s="124">
        <v>1</v>
      </c>
      <c r="E23" s="124">
        <v>1</v>
      </c>
      <c r="F23" s="106"/>
      <c r="G23" s="14"/>
    </row>
    <row r="24" spans="1:10" ht="46.5" customHeight="1" x14ac:dyDescent="0.25">
      <c r="A24" s="121" t="s">
        <v>287</v>
      </c>
      <c r="B24" s="122">
        <v>1</v>
      </c>
      <c r="C24" s="122">
        <v>1</v>
      </c>
      <c r="D24" s="122">
        <v>1</v>
      </c>
      <c r="E24" s="122">
        <v>1</v>
      </c>
      <c r="F24" s="106"/>
    </row>
    <row r="25" spans="1:10" ht="57.75" customHeight="1" thickBot="1" x14ac:dyDescent="0.3">
      <c r="A25" s="125" t="s">
        <v>288</v>
      </c>
      <c r="B25" s="126">
        <v>1</v>
      </c>
      <c r="C25" s="126">
        <v>1</v>
      </c>
      <c r="D25" s="125" t="s">
        <v>289</v>
      </c>
      <c r="E25" s="125" t="s">
        <v>289</v>
      </c>
      <c r="F25" s="106"/>
    </row>
    <row r="26" spans="1:10" ht="78" customHeight="1" thickBot="1" x14ac:dyDescent="0.3">
      <c r="A26" s="127" t="s">
        <v>290</v>
      </c>
      <c r="B26" s="115">
        <v>0.05</v>
      </c>
      <c r="C26" s="115">
        <v>0.04</v>
      </c>
      <c r="D26" s="115">
        <v>0.04</v>
      </c>
      <c r="E26" s="115">
        <v>0.04</v>
      </c>
      <c r="F26" s="106"/>
    </row>
    <row r="27" spans="1:10" ht="81.75" customHeight="1" thickBot="1" x14ac:dyDescent="0.3">
      <c r="A27" s="127" t="s">
        <v>291</v>
      </c>
      <c r="B27" s="115">
        <v>0.7</v>
      </c>
      <c r="C27" s="115">
        <v>0.8</v>
      </c>
      <c r="D27" s="115">
        <v>0.8</v>
      </c>
      <c r="E27" s="115">
        <v>0.9</v>
      </c>
      <c r="F27" s="106"/>
    </row>
    <row r="28" spans="1:10" ht="84.75" customHeight="1" thickBot="1" x14ac:dyDescent="0.3">
      <c r="A28" s="116" t="s">
        <v>292</v>
      </c>
      <c r="B28" s="124">
        <v>0.3</v>
      </c>
      <c r="C28" s="124">
        <v>0.4</v>
      </c>
      <c r="D28" s="124">
        <v>0.5</v>
      </c>
      <c r="E28" s="124">
        <v>0.5</v>
      </c>
      <c r="F28" s="106"/>
    </row>
    <row r="29" spans="1:10" ht="16.5" thickBot="1" x14ac:dyDescent="0.3">
      <c r="A29" s="474" t="s">
        <v>134</v>
      </c>
      <c r="B29" s="475"/>
      <c r="C29" s="475"/>
      <c r="D29" s="475"/>
      <c r="E29" s="476"/>
      <c r="F29" s="106"/>
    </row>
    <row r="30" spans="1:10" ht="16.5" thickBot="1" x14ac:dyDescent="0.3">
      <c r="A30" s="474" t="s">
        <v>33</v>
      </c>
      <c r="B30" s="475"/>
      <c r="C30" s="475"/>
      <c r="D30" s="475"/>
      <c r="E30" s="476"/>
      <c r="F30" s="106"/>
    </row>
    <row r="31" spans="1:10" ht="16.5" thickBot="1" x14ac:dyDescent="0.3">
      <c r="A31" s="129" t="s">
        <v>34</v>
      </c>
      <c r="B31" s="483" t="s">
        <v>293</v>
      </c>
      <c r="C31" s="484"/>
      <c r="D31" s="484"/>
      <c r="E31" s="485"/>
      <c r="F31" s="106"/>
    </row>
    <row r="32" spans="1:10" ht="55.5" customHeight="1" thickBot="1" x14ac:dyDescent="0.3">
      <c r="A32" s="116" t="s">
        <v>36</v>
      </c>
      <c r="B32" s="483" t="s">
        <v>294</v>
      </c>
      <c r="C32" s="484"/>
      <c r="D32" s="484"/>
      <c r="E32" s="485"/>
      <c r="F32" s="106"/>
    </row>
    <row r="33" spans="1:11" ht="16.5" thickBot="1" x14ac:dyDescent="0.3">
      <c r="A33" s="116" t="s">
        <v>38</v>
      </c>
      <c r="B33" s="486" t="s">
        <v>295</v>
      </c>
      <c r="C33" s="487"/>
      <c r="D33" s="487"/>
      <c r="E33" s="488"/>
      <c r="F33" s="106"/>
    </row>
    <row r="34" spans="1:11" ht="15.75" x14ac:dyDescent="0.25">
      <c r="A34" s="409"/>
      <c r="B34" s="130">
        <v>2019</v>
      </c>
      <c r="C34" s="130">
        <v>2020</v>
      </c>
      <c r="D34" s="130">
        <v>2021</v>
      </c>
      <c r="E34" s="130">
        <v>2022</v>
      </c>
      <c r="F34" s="106"/>
    </row>
    <row r="35" spans="1:11" ht="16.5" thickBot="1" x14ac:dyDescent="0.3">
      <c r="A35" s="410"/>
      <c r="B35" s="131" t="s">
        <v>13</v>
      </c>
      <c r="C35" s="131" t="s">
        <v>14</v>
      </c>
      <c r="D35" s="131" t="s">
        <v>14</v>
      </c>
      <c r="E35" s="131" t="s">
        <v>14</v>
      </c>
      <c r="F35" s="106"/>
      <c r="G35" s="23"/>
      <c r="H35" s="23"/>
      <c r="I35" s="23"/>
      <c r="J35" s="23"/>
      <c r="K35" s="23"/>
    </row>
    <row r="36" spans="1:11" ht="16.5" thickBot="1" x14ac:dyDescent="0.3">
      <c r="A36" s="116" t="s">
        <v>40</v>
      </c>
      <c r="B36" s="132">
        <v>27</v>
      </c>
      <c r="C36" s="132">
        <v>28</v>
      </c>
      <c r="D36" s="132">
        <v>28</v>
      </c>
      <c r="E36" s="133">
        <v>28</v>
      </c>
      <c r="F36" s="134"/>
      <c r="G36" s="135"/>
    </row>
    <row r="37" spans="1:11" ht="16.5" thickBot="1" x14ac:dyDescent="0.3">
      <c r="A37" s="116" t="s">
        <v>41</v>
      </c>
      <c r="B37" s="132">
        <f>B45+B48+B51</f>
        <v>91000</v>
      </c>
      <c r="C37" s="132">
        <f>C45+C48+C51</f>
        <v>120000</v>
      </c>
      <c r="D37" s="132">
        <f>D45+D48+D51</f>
        <v>125000</v>
      </c>
      <c r="E37" s="132">
        <f>E45+E48+E51</f>
        <v>126000</v>
      </c>
      <c r="F37" s="106"/>
    </row>
    <row r="38" spans="1:11" ht="16.5" thickBot="1" x14ac:dyDescent="0.3">
      <c r="A38" s="116" t="s">
        <v>42</v>
      </c>
      <c r="B38" s="132">
        <f>B37/B36</f>
        <v>3370.3703703703704</v>
      </c>
      <c r="C38" s="132">
        <f>C37/C36</f>
        <v>4285.7142857142853</v>
      </c>
      <c r="D38" s="132">
        <f>D37/D36</f>
        <v>4464.2857142857147</v>
      </c>
      <c r="E38" s="132">
        <f>E37/E36</f>
        <v>4500</v>
      </c>
      <c r="F38" s="106"/>
    </row>
    <row r="39" spans="1:11" ht="16.5" thickBot="1" x14ac:dyDescent="0.3">
      <c r="A39" s="116" t="s">
        <v>43</v>
      </c>
      <c r="B39" s="136" t="e">
        <f t="shared" ref="B39:E41" si="0">B36/A36-1</f>
        <v>#VALUE!</v>
      </c>
      <c r="C39" s="136">
        <f t="shared" si="0"/>
        <v>3.7037037037036979E-2</v>
      </c>
      <c r="D39" s="136">
        <f t="shared" si="0"/>
        <v>0</v>
      </c>
      <c r="E39" s="136">
        <f t="shared" si="0"/>
        <v>0</v>
      </c>
      <c r="F39" s="106"/>
    </row>
    <row r="40" spans="1:11" ht="16.5" thickBot="1" x14ac:dyDescent="0.3">
      <c r="A40" s="116" t="s">
        <v>45</v>
      </c>
      <c r="B40" s="136" t="e">
        <f t="shared" si="0"/>
        <v>#VALUE!</v>
      </c>
      <c r="C40" s="136">
        <f t="shared" si="0"/>
        <v>0.31868131868131866</v>
      </c>
      <c r="D40" s="136">
        <f t="shared" si="0"/>
        <v>4.1666666666666741E-2</v>
      </c>
      <c r="E40" s="136">
        <f t="shared" si="0"/>
        <v>8.0000000000000071E-3</v>
      </c>
      <c r="F40" s="106"/>
    </row>
    <row r="41" spans="1:11" ht="16.5" thickBot="1" x14ac:dyDescent="0.3">
      <c r="A41" s="116" t="s">
        <v>46</v>
      </c>
      <c r="B41" s="136" t="e">
        <f t="shared" si="0"/>
        <v>#VALUE!</v>
      </c>
      <c r="C41" s="136">
        <f t="shared" si="0"/>
        <v>0.27158555729984291</v>
      </c>
      <c r="D41" s="136">
        <f t="shared" si="0"/>
        <v>4.1666666666666963E-2</v>
      </c>
      <c r="E41" s="136">
        <f t="shared" si="0"/>
        <v>8.0000000000000071E-3</v>
      </c>
      <c r="F41" s="106"/>
    </row>
    <row r="42" spans="1:11" ht="16.5" thickBot="1" x14ac:dyDescent="0.3">
      <c r="A42" s="411" t="s">
        <v>296</v>
      </c>
      <c r="B42" s="412"/>
      <c r="C42" s="412"/>
      <c r="D42" s="412"/>
      <c r="E42" s="413"/>
      <c r="F42" s="106"/>
    </row>
    <row r="43" spans="1:11" ht="15.75" x14ac:dyDescent="0.25">
      <c r="A43" s="409"/>
      <c r="B43" s="130">
        <v>2018</v>
      </c>
      <c r="C43" s="130">
        <v>2019</v>
      </c>
      <c r="D43" s="130">
        <v>2020</v>
      </c>
      <c r="E43" s="130">
        <v>2022</v>
      </c>
      <c r="F43" s="106"/>
    </row>
    <row r="44" spans="1:11" ht="16.5" thickBot="1" x14ac:dyDescent="0.3">
      <c r="A44" s="410"/>
      <c r="B44" s="131" t="s">
        <v>13</v>
      </c>
      <c r="C44" s="131" t="s">
        <v>14</v>
      </c>
      <c r="D44" s="131" t="s">
        <v>14</v>
      </c>
      <c r="E44" s="131" t="s">
        <v>14</v>
      </c>
      <c r="F44" s="106"/>
    </row>
    <row r="45" spans="1:11" ht="16.5" thickBot="1" x14ac:dyDescent="0.3">
      <c r="A45" s="137" t="s">
        <v>48</v>
      </c>
      <c r="B45" s="138">
        <f>B46+B47</f>
        <v>47500</v>
      </c>
      <c r="C45" s="138">
        <f>C46+C47</f>
        <v>47500</v>
      </c>
      <c r="D45" s="138">
        <f>D46+D47</f>
        <v>47500</v>
      </c>
      <c r="E45" s="138">
        <f>E46+E47</f>
        <v>47500</v>
      </c>
      <c r="F45" s="106"/>
    </row>
    <row r="46" spans="1:11" ht="16.5" thickBot="1" x14ac:dyDescent="0.3">
      <c r="A46" s="139" t="s">
        <v>49</v>
      </c>
      <c r="B46" s="140">
        <v>47500</v>
      </c>
      <c r="C46" s="140">
        <v>47500</v>
      </c>
      <c r="D46" s="140">
        <v>47500</v>
      </c>
      <c r="E46" s="140">
        <v>47500</v>
      </c>
      <c r="F46" s="106"/>
    </row>
    <row r="47" spans="1:11" ht="16.5" thickBot="1" x14ac:dyDescent="0.3">
      <c r="A47" s="139" t="s">
        <v>50</v>
      </c>
      <c r="B47" s="141"/>
      <c r="C47" s="141"/>
      <c r="D47" s="141"/>
      <c r="E47" s="141"/>
      <c r="F47" s="106"/>
    </row>
    <row r="48" spans="1:11" ht="54.75" customHeight="1" thickBot="1" x14ac:dyDescent="0.3">
      <c r="A48" s="137" t="s">
        <v>108</v>
      </c>
      <c r="B48" s="138">
        <f>B49+B50</f>
        <v>6000</v>
      </c>
      <c r="C48" s="138">
        <f>C49+C50</f>
        <v>6000</v>
      </c>
      <c r="D48" s="138">
        <f>D49+D50</f>
        <v>6000</v>
      </c>
      <c r="E48" s="138">
        <f>E49+E50</f>
        <v>6000</v>
      </c>
      <c r="F48" s="106"/>
    </row>
    <row r="49" spans="1:11" ht="16.5" thickBot="1" x14ac:dyDescent="0.3">
      <c r="A49" s="139" t="s">
        <v>49</v>
      </c>
      <c r="B49" s="138">
        <v>6000</v>
      </c>
      <c r="C49" s="138">
        <v>6000</v>
      </c>
      <c r="D49" s="138">
        <v>6000</v>
      </c>
      <c r="E49" s="138">
        <v>6000</v>
      </c>
      <c r="F49" s="106"/>
    </row>
    <row r="50" spans="1:11" ht="16.5" thickBot="1" x14ac:dyDescent="0.3">
      <c r="A50" s="139" t="s">
        <v>50</v>
      </c>
      <c r="B50" s="138"/>
      <c r="C50" s="138"/>
      <c r="D50" s="138"/>
      <c r="E50" s="138"/>
      <c r="F50" s="106"/>
    </row>
    <row r="51" spans="1:11" ht="36.75" customHeight="1" thickBot="1" x14ac:dyDescent="0.3">
      <c r="A51" s="137" t="s">
        <v>52</v>
      </c>
      <c r="B51" s="140">
        <f>B52+B53</f>
        <v>37500</v>
      </c>
      <c r="C51" s="140">
        <f>C52+C53</f>
        <v>66500</v>
      </c>
      <c r="D51" s="140">
        <f>D52+D53</f>
        <v>71500</v>
      </c>
      <c r="E51" s="140">
        <f>E52+E53</f>
        <v>72500</v>
      </c>
      <c r="F51" s="106"/>
    </row>
    <row r="52" spans="1:11" ht="16.5" thickBot="1" x14ac:dyDescent="0.3">
      <c r="A52" s="139" t="s">
        <v>49</v>
      </c>
      <c r="B52" s="138">
        <v>37500</v>
      </c>
      <c r="C52" s="138">
        <v>66500</v>
      </c>
      <c r="D52" s="138">
        <v>71500</v>
      </c>
      <c r="E52" s="138">
        <v>72500</v>
      </c>
      <c r="F52" s="106"/>
    </row>
    <row r="53" spans="1:11" ht="16.5" thickBot="1" x14ac:dyDescent="0.3">
      <c r="A53" s="139" t="s">
        <v>50</v>
      </c>
      <c r="B53" s="140"/>
      <c r="C53" s="138"/>
      <c r="D53" s="138"/>
      <c r="E53" s="138"/>
      <c r="F53" s="106"/>
    </row>
    <row r="54" spans="1:11" ht="16.5" thickBot="1" x14ac:dyDescent="0.3">
      <c r="A54" s="137" t="s">
        <v>53</v>
      </c>
      <c r="B54" s="140"/>
      <c r="C54" s="138"/>
      <c r="D54" s="138"/>
      <c r="E54" s="138"/>
      <c r="F54" s="106"/>
    </row>
    <row r="55" spans="1:11" ht="16.5" thickBot="1" x14ac:dyDescent="0.3">
      <c r="A55" s="139" t="s">
        <v>49</v>
      </c>
      <c r="B55" s="140"/>
      <c r="C55" s="138"/>
      <c r="D55" s="138"/>
      <c r="E55" s="138"/>
      <c r="F55" s="106"/>
    </row>
    <row r="56" spans="1:11" ht="16.5" thickBot="1" x14ac:dyDescent="0.3">
      <c r="A56" s="139" t="s">
        <v>50</v>
      </c>
      <c r="B56" s="140"/>
      <c r="C56" s="138"/>
      <c r="D56" s="138"/>
      <c r="E56" s="138"/>
      <c r="F56" s="106"/>
    </row>
    <row r="57" spans="1:11" ht="16.5" thickBot="1" x14ac:dyDescent="0.3">
      <c r="A57" s="137" t="s">
        <v>54</v>
      </c>
      <c r="B57" s="140"/>
      <c r="C57" s="138"/>
      <c r="D57" s="138"/>
      <c r="E57" s="138"/>
      <c r="F57" s="106"/>
    </row>
    <row r="58" spans="1:11" ht="16.5" thickBot="1" x14ac:dyDescent="0.3">
      <c r="A58" s="139" t="s">
        <v>49</v>
      </c>
      <c r="B58" s="140"/>
      <c r="C58" s="138"/>
      <c r="D58" s="138"/>
      <c r="E58" s="138"/>
      <c r="F58" s="106"/>
    </row>
    <row r="59" spans="1:11" ht="16.5" thickBot="1" x14ac:dyDescent="0.3">
      <c r="A59" s="139" t="s">
        <v>50</v>
      </c>
      <c r="B59" s="140"/>
      <c r="C59" s="138"/>
      <c r="D59" s="138"/>
      <c r="E59" s="138"/>
      <c r="F59" s="106"/>
      <c r="H59" s="31"/>
    </row>
    <row r="60" spans="1:11" ht="16.5" thickBot="1" x14ac:dyDescent="0.3">
      <c r="A60" s="137" t="s">
        <v>55</v>
      </c>
      <c r="B60" s="140"/>
      <c r="C60" s="138"/>
      <c r="D60" s="138"/>
      <c r="E60" s="138"/>
      <c r="F60" s="106"/>
      <c r="J60" s="33"/>
      <c r="K60" s="33"/>
    </row>
    <row r="61" spans="1:11" ht="16.5" thickBot="1" x14ac:dyDescent="0.3">
      <c r="A61" s="139" t="s">
        <v>49</v>
      </c>
      <c r="B61" s="140"/>
      <c r="C61" s="138"/>
      <c r="D61" s="138"/>
      <c r="E61" s="138"/>
      <c r="F61" s="106"/>
    </row>
    <row r="62" spans="1:11" ht="16.5" thickBot="1" x14ac:dyDescent="0.3">
      <c r="A62" s="139" t="s">
        <v>50</v>
      </c>
      <c r="B62" s="140"/>
      <c r="C62" s="138"/>
      <c r="D62" s="138"/>
      <c r="E62" s="138"/>
      <c r="F62" s="106"/>
    </row>
    <row r="63" spans="1:11" ht="32.25" thickBot="1" x14ac:dyDescent="0.3">
      <c r="A63" s="137" t="s">
        <v>56</v>
      </c>
      <c r="B63" s="140">
        <v>0</v>
      </c>
      <c r="C63" s="138">
        <v>0</v>
      </c>
      <c r="D63" s="138">
        <f>C63*1.03*0.99</f>
        <v>0</v>
      </c>
      <c r="E63" s="138">
        <f>D63*1.03*0.99</f>
        <v>0</v>
      </c>
      <c r="F63" s="106"/>
    </row>
    <row r="64" spans="1:11" ht="16.5" thickBot="1" x14ac:dyDescent="0.3">
      <c r="A64" s="139" t="s">
        <v>49</v>
      </c>
      <c r="B64" s="140"/>
      <c r="C64" s="142"/>
      <c r="D64" s="142"/>
      <c r="E64" s="142"/>
      <c r="F64" s="106"/>
      <c r="G64" s="143"/>
      <c r="H64" s="143"/>
      <c r="I64" s="143"/>
      <c r="J64" s="143"/>
      <c r="K64" s="143"/>
    </row>
    <row r="65" spans="1:20" ht="16.5" thickBot="1" x14ac:dyDescent="0.3">
      <c r="A65" s="139" t="s">
        <v>50</v>
      </c>
      <c r="B65" s="140"/>
      <c r="C65" s="144"/>
      <c r="D65" s="142"/>
      <c r="E65" s="142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</row>
    <row r="66" spans="1:20" ht="16.5" thickBot="1" x14ac:dyDescent="0.3">
      <c r="A66" s="146" t="s">
        <v>57</v>
      </c>
      <c r="B66" s="140">
        <f>B63+B60+B57+B54+B51+B48+B45</f>
        <v>91000</v>
      </c>
      <c r="C66" s="140">
        <f>C63+C60+C57+C54+C51+C48+C45</f>
        <v>120000</v>
      </c>
      <c r="D66" s="140">
        <f>D63+D60+D57+D54+D51+D48+D45</f>
        <v>125000</v>
      </c>
      <c r="E66" s="140">
        <f>E63+E60+E57+E54+E51+E48+E45</f>
        <v>126000</v>
      </c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</row>
    <row r="67" spans="1:20" ht="16.5" thickBot="1" x14ac:dyDescent="0.3">
      <c r="A67" s="147" t="s">
        <v>58</v>
      </c>
      <c r="B67" s="148">
        <f>IF(B66-B37=0,0,"Error")</f>
        <v>0</v>
      </c>
      <c r="C67" s="148">
        <f>IF(C66-C37=0,0,"Error")</f>
        <v>0</v>
      </c>
      <c r="D67" s="148">
        <f>IF(D66-D37=0,0,"Error")</f>
        <v>0</v>
      </c>
      <c r="E67" s="148">
        <f>IF(E66-E37=0,0,"Error")</f>
        <v>0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</row>
    <row r="68" spans="1:20" ht="16.5" thickBot="1" x14ac:dyDescent="0.3">
      <c r="A68" s="474" t="s">
        <v>297</v>
      </c>
      <c r="B68" s="475"/>
      <c r="C68" s="475"/>
      <c r="D68" s="475"/>
      <c r="E68" s="476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</row>
    <row r="69" spans="1:20" ht="16.5" thickBot="1" x14ac:dyDescent="0.3">
      <c r="A69" s="474" t="s">
        <v>179</v>
      </c>
      <c r="B69" s="475"/>
      <c r="C69" s="475"/>
      <c r="D69" s="475"/>
      <c r="E69" s="476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</row>
    <row r="70" spans="1:20" ht="32.25" thickBot="1" x14ac:dyDescent="0.3">
      <c r="A70" s="149" t="s">
        <v>180</v>
      </c>
      <c r="B70" s="477" t="s">
        <v>298</v>
      </c>
      <c r="C70" s="478"/>
      <c r="D70" s="478"/>
      <c r="E70" s="479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</row>
    <row r="71" spans="1:20" ht="95.25" thickBot="1" x14ac:dyDescent="0.3">
      <c r="A71" s="149" t="s">
        <v>299</v>
      </c>
      <c r="B71" s="149" t="s">
        <v>300</v>
      </c>
      <c r="C71" s="150" t="s">
        <v>301</v>
      </c>
      <c r="D71" s="416" t="s">
        <v>302</v>
      </c>
      <c r="E71" s="417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</row>
    <row r="72" spans="1:20" ht="16.5" thickBot="1" x14ac:dyDescent="0.3">
      <c r="A72" s="151" t="s">
        <v>36</v>
      </c>
      <c r="B72" s="480" t="s">
        <v>303</v>
      </c>
      <c r="C72" s="481"/>
      <c r="D72" s="481"/>
      <c r="E72" s="482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</row>
    <row r="73" spans="1:20" ht="16.5" thickBot="1" x14ac:dyDescent="0.3">
      <c r="A73" s="151" t="s">
        <v>38</v>
      </c>
      <c r="B73" s="439" t="s">
        <v>304</v>
      </c>
      <c r="C73" s="440"/>
      <c r="D73" s="440"/>
      <c r="E73" s="469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</row>
    <row r="74" spans="1:20" ht="15.75" x14ac:dyDescent="0.25">
      <c r="A74" s="409"/>
      <c r="B74" s="130">
        <v>2019</v>
      </c>
      <c r="C74" s="130">
        <v>2020</v>
      </c>
      <c r="D74" s="152">
        <v>2021</v>
      </c>
      <c r="E74" s="153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</row>
    <row r="75" spans="1:20" ht="16.5" thickBot="1" x14ac:dyDescent="0.3">
      <c r="A75" s="410"/>
      <c r="B75" s="131" t="s">
        <v>13</v>
      </c>
      <c r="C75" s="131" t="s">
        <v>14</v>
      </c>
      <c r="D75" s="154" t="s">
        <v>14</v>
      </c>
      <c r="E75" s="155" t="s">
        <v>14</v>
      </c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</row>
    <row r="76" spans="1:20" ht="16.5" thickBot="1" x14ac:dyDescent="0.3">
      <c r="A76" s="116" t="s">
        <v>40</v>
      </c>
      <c r="B76" s="132">
        <v>1</v>
      </c>
      <c r="C76" s="132">
        <v>1</v>
      </c>
      <c r="D76" s="132">
        <v>1</v>
      </c>
      <c r="E76" s="132">
        <v>1</v>
      </c>
      <c r="F76" s="106"/>
    </row>
    <row r="77" spans="1:20" ht="16.5" thickBot="1" x14ac:dyDescent="0.3">
      <c r="A77" s="116" t="s">
        <v>41</v>
      </c>
      <c r="B77" s="132">
        <f>B95</f>
        <v>0</v>
      </c>
      <c r="C77" s="132">
        <f>C95</f>
        <v>19550</v>
      </c>
      <c r="D77" s="132">
        <f>D95</f>
        <v>4550</v>
      </c>
      <c r="E77" s="132">
        <f>E95</f>
        <v>12760</v>
      </c>
      <c r="F77" s="106"/>
    </row>
    <row r="78" spans="1:20" ht="16.5" thickBot="1" x14ac:dyDescent="0.3">
      <c r="A78" s="116" t="s">
        <v>42</v>
      </c>
      <c r="B78" s="132">
        <f>B77/B76</f>
        <v>0</v>
      </c>
      <c r="C78" s="132">
        <f>C77/C76</f>
        <v>19550</v>
      </c>
      <c r="D78" s="132">
        <f>D77/D76</f>
        <v>4550</v>
      </c>
      <c r="E78" s="132">
        <f>E77/E76</f>
        <v>12760</v>
      </c>
      <c r="F78" s="106"/>
    </row>
    <row r="79" spans="1:20" ht="16.5" thickBot="1" x14ac:dyDescent="0.3">
      <c r="A79" s="116" t="s">
        <v>43</v>
      </c>
      <c r="B79" s="156" t="s">
        <v>44</v>
      </c>
      <c r="C79" s="136">
        <f t="shared" ref="C79:E81" si="1">C76/B76-1</f>
        <v>0</v>
      </c>
      <c r="D79" s="136">
        <f t="shared" si="1"/>
        <v>0</v>
      </c>
      <c r="E79" s="136">
        <f t="shared" si="1"/>
        <v>0</v>
      </c>
      <c r="F79" s="106"/>
    </row>
    <row r="80" spans="1:20" ht="16.5" thickBot="1" x14ac:dyDescent="0.3">
      <c r="A80" s="116" t="s">
        <v>45</v>
      </c>
      <c r="B80" s="156" t="s">
        <v>44</v>
      </c>
      <c r="C80" s="136" t="e">
        <f t="shared" si="1"/>
        <v>#DIV/0!</v>
      </c>
      <c r="D80" s="136">
        <f t="shared" si="1"/>
        <v>-0.76726342710997442</v>
      </c>
      <c r="E80" s="136">
        <f t="shared" si="1"/>
        <v>1.8043956043956042</v>
      </c>
      <c r="F80" s="106"/>
    </row>
    <row r="81" spans="1:32" ht="16.5" thickBot="1" x14ac:dyDescent="0.3">
      <c r="A81" s="116" t="s">
        <v>46</v>
      </c>
      <c r="B81" s="156" t="s">
        <v>44</v>
      </c>
      <c r="C81" s="136" t="e">
        <f t="shared" si="1"/>
        <v>#DIV/0!</v>
      </c>
      <c r="D81" s="136">
        <f t="shared" si="1"/>
        <v>-0.76726342710997442</v>
      </c>
      <c r="E81" s="136">
        <f t="shared" si="1"/>
        <v>1.8043956043956042</v>
      </c>
      <c r="F81" s="106"/>
    </row>
    <row r="82" spans="1:32" ht="16.5" thickBot="1" x14ac:dyDescent="0.3">
      <c r="A82" s="411" t="s">
        <v>305</v>
      </c>
      <c r="B82" s="412"/>
      <c r="C82" s="412"/>
      <c r="D82" s="412"/>
      <c r="E82" s="413"/>
      <c r="F82" s="106"/>
    </row>
    <row r="83" spans="1:32" ht="15.75" x14ac:dyDescent="0.25">
      <c r="A83" s="409"/>
      <c r="B83" s="130">
        <v>2019</v>
      </c>
      <c r="C83" s="130">
        <v>2020</v>
      </c>
      <c r="D83" s="130">
        <v>2021</v>
      </c>
      <c r="E83" s="130">
        <v>2022</v>
      </c>
      <c r="F83" s="106"/>
    </row>
    <row r="84" spans="1:32" ht="16.5" thickBot="1" x14ac:dyDescent="0.3">
      <c r="A84" s="410"/>
      <c r="B84" s="131" t="s">
        <v>13</v>
      </c>
      <c r="C84" s="131" t="s">
        <v>14</v>
      </c>
      <c r="D84" s="131" t="s">
        <v>14</v>
      </c>
      <c r="E84" s="131" t="s">
        <v>14</v>
      </c>
      <c r="F84" s="106"/>
    </row>
    <row r="85" spans="1:32" ht="42" customHeight="1" thickBot="1" x14ac:dyDescent="0.3">
      <c r="A85" s="137" t="s">
        <v>85</v>
      </c>
      <c r="B85" s="138">
        <f>B86+B87+B88+B89</f>
        <v>0</v>
      </c>
      <c r="C85" s="138">
        <f>C86+C87+C88+C89</f>
        <v>0</v>
      </c>
      <c r="D85" s="138">
        <f>D86+D87+D88+D89</f>
        <v>0</v>
      </c>
      <c r="E85" s="138">
        <f>E86+E87+E88+E89</f>
        <v>0</v>
      </c>
      <c r="F85" s="106"/>
    </row>
    <row r="86" spans="1:32" ht="16.5" thickBot="1" x14ac:dyDescent="0.3">
      <c r="A86" s="139" t="s">
        <v>49</v>
      </c>
      <c r="B86" s="138"/>
      <c r="C86" s="138"/>
      <c r="D86" s="138"/>
      <c r="E86" s="138"/>
      <c r="F86" s="106"/>
    </row>
    <row r="87" spans="1:32" ht="16.5" thickBot="1" x14ac:dyDescent="0.3">
      <c r="A87" s="139" t="s">
        <v>306</v>
      </c>
      <c r="B87" s="138">
        <v>0</v>
      </c>
      <c r="C87" s="138">
        <v>0</v>
      </c>
      <c r="D87" s="138">
        <v>0</v>
      </c>
      <c r="E87" s="138">
        <v>0</v>
      </c>
      <c r="F87" s="106"/>
      <c r="G87" s="106"/>
      <c r="H87" s="157"/>
      <c r="I87" s="157"/>
      <c r="J87" s="157"/>
      <c r="K87" s="157"/>
      <c r="L87" s="157"/>
    </row>
    <row r="88" spans="1:32" ht="16.5" thickBot="1" x14ac:dyDescent="0.3">
      <c r="A88" s="139" t="s">
        <v>307</v>
      </c>
      <c r="B88" s="138"/>
      <c r="C88" s="138"/>
      <c r="D88" s="138"/>
      <c r="E88" s="138"/>
      <c r="F88" s="106"/>
      <c r="G88" s="106"/>
      <c r="H88" s="158"/>
      <c r="I88" s="158"/>
      <c r="J88" s="158"/>
      <c r="K88" s="158"/>
      <c r="L88" s="157"/>
      <c r="M88" s="414"/>
      <c r="N88" s="414"/>
    </row>
    <row r="89" spans="1:32" ht="16.5" thickBot="1" x14ac:dyDescent="0.3">
      <c r="A89" s="139" t="s">
        <v>308</v>
      </c>
      <c r="B89" s="138">
        <v>0</v>
      </c>
      <c r="C89" s="138">
        <v>0</v>
      </c>
      <c r="D89" s="138">
        <v>0</v>
      </c>
      <c r="E89" s="138">
        <v>0</v>
      </c>
      <c r="F89" s="106"/>
      <c r="G89" s="106"/>
      <c r="K89" s="158"/>
      <c r="L89" s="157"/>
    </row>
    <row r="90" spans="1:32" ht="37.5" customHeight="1" thickBot="1" x14ac:dyDescent="0.3">
      <c r="A90" s="137" t="s">
        <v>86</v>
      </c>
      <c r="B90" s="159">
        <f>B91+B92+B93+B94</f>
        <v>0</v>
      </c>
      <c r="C90" s="159">
        <f>C91+C92+C93+C94</f>
        <v>19550</v>
      </c>
      <c r="D90" s="159">
        <f>D91+D92+D93+D94</f>
        <v>4550</v>
      </c>
      <c r="E90" s="159">
        <f>E91+E92+E93+E94</f>
        <v>12760</v>
      </c>
      <c r="F90" s="106"/>
      <c r="G90" s="160"/>
      <c r="K90" s="158"/>
      <c r="L90" s="157"/>
      <c r="M90" s="161"/>
      <c r="N90" s="161"/>
    </row>
    <row r="91" spans="1:32" ht="16.5" thickBot="1" x14ac:dyDescent="0.3">
      <c r="A91" s="139" t="s">
        <v>49</v>
      </c>
      <c r="B91" s="159"/>
      <c r="C91" s="159"/>
      <c r="D91" s="159"/>
      <c r="E91" s="159"/>
      <c r="F91" s="106"/>
      <c r="G91" s="160"/>
      <c r="K91" s="158"/>
      <c r="L91" s="162"/>
      <c r="M91" s="128"/>
      <c r="N91" s="163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</row>
    <row r="92" spans="1:32" ht="16.5" thickBot="1" x14ac:dyDescent="0.3">
      <c r="A92" s="139" t="s">
        <v>306</v>
      </c>
      <c r="B92" s="159">
        <v>0</v>
      </c>
      <c r="C92" s="159">
        <f>46574-27574</f>
        <v>19000</v>
      </c>
      <c r="D92" s="159">
        <f>46574-42574</f>
        <v>4000</v>
      </c>
      <c r="E92" s="159">
        <v>12760</v>
      </c>
      <c r="F92" s="106"/>
      <c r="G92" s="160"/>
      <c r="H92" s="158"/>
      <c r="I92" s="158"/>
      <c r="J92" s="158"/>
      <c r="K92" s="157"/>
      <c r="L92" s="162"/>
      <c r="M92" s="164"/>
      <c r="N92" s="164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</row>
    <row r="93" spans="1:32" ht="16.5" thickBot="1" x14ac:dyDescent="0.3">
      <c r="A93" s="139" t="s">
        <v>307</v>
      </c>
      <c r="B93" s="138">
        <v>0</v>
      </c>
      <c r="C93" s="138"/>
      <c r="D93" s="138"/>
      <c r="E93" s="138"/>
      <c r="F93" s="106"/>
      <c r="G93" s="160"/>
      <c r="H93" s="158"/>
      <c r="I93" s="158"/>
      <c r="J93" s="158"/>
      <c r="L93" s="67"/>
      <c r="M93" s="128"/>
      <c r="N93" s="163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</row>
    <row r="94" spans="1:32" ht="16.5" thickBot="1" x14ac:dyDescent="0.3">
      <c r="A94" s="139" t="s">
        <v>308</v>
      </c>
      <c r="B94" s="138">
        <v>0</v>
      </c>
      <c r="C94" s="138">
        <f>2105-1555</f>
        <v>550</v>
      </c>
      <c r="D94" s="138">
        <f>2105-1555</f>
        <v>550</v>
      </c>
      <c r="E94" s="138">
        <v>0</v>
      </c>
      <c r="F94" s="106"/>
      <c r="G94" s="160"/>
      <c r="H94" s="165"/>
      <c r="I94" s="158"/>
      <c r="J94" s="158"/>
      <c r="L94" s="67"/>
      <c r="M94" s="164"/>
      <c r="N94" s="164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</row>
    <row r="95" spans="1:32" ht="47.25" customHeight="1" thickBot="1" x14ac:dyDescent="0.3">
      <c r="A95" s="166" t="s">
        <v>57</v>
      </c>
      <c r="B95" s="138">
        <f>B85+B90</f>
        <v>0</v>
      </c>
      <c r="C95" s="138">
        <f>C85+C90</f>
        <v>19550</v>
      </c>
      <c r="D95" s="138">
        <f>D85+D90</f>
        <v>4550</v>
      </c>
      <c r="E95" s="138">
        <f>E85+E90</f>
        <v>12760</v>
      </c>
      <c r="F95" s="106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</row>
    <row r="96" spans="1:32" ht="32.25" thickBot="1" x14ac:dyDescent="0.3">
      <c r="A96" s="149" t="s">
        <v>180</v>
      </c>
      <c r="B96" s="470" t="s">
        <v>309</v>
      </c>
      <c r="C96" s="471"/>
      <c r="D96" s="472"/>
      <c r="E96" s="473"/>
      <c r="F96" s="106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</row>
    <row r="97" spans="1:32" s="169" customFormat="1" ht="63.75" thickBot="1" x14ac:dyDescent="0.3">
      <c r="A97" s="167" t="s">
        <v>93</v>
      </c>
      <c r="B97" s="167" t="s">
        <v>310</v>
      </c>
      <c r="C97" s="168" t="s">
        <v>301</v>
      </c>
      <c r="D97" s="457" t="s">
        <v>311</v>
      </c>
      <c r="E97" s="458"/>
      <c r="F97" s="128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</row>
    <row r="98" spans="1:32" s="169" customFormat="1" ht="16.5" thickBot="1" x14ac:dyDescent="0.3">
      <c r="A98" s="170" t="s">
        <v>36</v>
      </c>
      <c r="B98" s="436" t="s">
        <v>312</v>
      </c>
      <c r="C98" s="437"/>
      <c r="D98" s="437"/>
      <c r="E98" s="438"/>
      <c r="F98" s="128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</row>
    <row r="99" spans="1:32" s="169" customFormat="1" ht="16.5" thickBot="1" x14ac:dyDescent="0.3">
      <c r="A99" s="170" t="s">
        <v>38</v>
      </c>
      <c r="B99" s="439" t="s">
        <v>304</v>
      </c>
      <c r="C99" s="440"/>
      <c r="D99" s="440"/>
      <c r="E99" s="441"/>
      <c r="F99" s="128"/>
      <c r="G99" s="171"/>
      <c r="H99" s="171"/>
      <c r="I99" s="171"/>
      <c r="J99" s="171"/>
      <c r="K99" s="171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</row>
    <row r="100" spans="1:32" s="169" customFormat="1" ht="16.5" thickBot="1" x14ac:dyDescent="0.3">
      <c r="A100" s="116" t="s">
        <v>40</v>
      </c>
      <c r="B100" s="156">
        <v>1</v>
      </c>
      <c r="C100" s="156">
        <v>1</v>
      </c>
      <c r="D100" s="156">
        <v>1</v>
      </c>
      <c r="E100" s="156">
        <v>1</v>
      </c>
      <c r="F100" s="128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</row>
    <row r="101" spans="1:32" s="169" customFormat="1" ht="16.5" thickBot="1" x14ac:dyDescent="0.3">
      <c r="A101" s="116" t="s">
        <v>41</v>
      </c>
      <c r="B101" s="132">
        <f>B119</f>
        <v>9300</v>
      </c>
      <c r="C101" s="132">
        <f>C119</f>
        <v>9500</v>
      </c>
      <c r="D101" s="132">
        <f>D119</f>
        <v>7500</v>
      </c>
      <c r="E101" s="132">
        <f>E119</f>
        <v>6500</v>
      </c>
      <c r="F101" s="128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</row>
    <row r="102" spans="1:32" s="169" customFormat="1" ht="16.5" thickBot="1" x14ac:dyDescent="0.3">
      <c r="A102" s="116" t="s">
        <v>42</v>
      </c>
      <c r="B102" s="132">
        <f>B101/B100</f>
        <v>9300</v>
      </c>
      <c r="C102" s="132">
        <f>C101/C100</f>
        <v>9500</v>
      </c>
      <c r="D102" s="132">
        <f>D101/D100</f>
        <v>7500</v>
      </c>
      <c r="E102" s="132">
        <f>E101/E100</f>
        <v>6500</v>
      </c>
      <c r="F102" s="128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</row>
    <row r="103" spans="1:32" s="169" customFormat="1" ht="16.5" thickBot="1" x14ac:dyDescent="0.3">
      <c r="A103" s="116" t="s">
        <v>43</v>
      </c>
      <c r="B103" s="156" t="s">
        <v>44</v>
      </c>
      <c r="C103" s="136">
        <f t="shared" ref="C103:E105" si="2">C100/B100-1</f>
        <v>0</v>
      </c>
      <c r="D103" s="136">
        <f t="shared" si="2"/>
        <v>0</v>
      </c>
      <c r="E103" s="136">
        <f t="shared" si="2"/>
        <v>0</v>
      </c>
      <c r="F103" s="128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</row>
    <row r="104" spans="1:32" s="169" customFormat="1" ht="16.5" thickBot="1" x14ac:dyDescent="0.3">
      <c r="A104" s="116" t="s">
        <v>45</v>
      </c>
      <c r="B104" s="156" t="s">
        <v>44</v>
      </c>
      <c r="C104" s="136">
        <f t="shared" si="2"/>
        <v>2.1505376344086002E-2</v>
      </c>
      <c r="D104" s="136">
        <f t="shared" si="2"/>
        <v>-0.21052631578947367</v>
      </c>
      <c r="E104" s="136">
        <f t="shared" si="2"/>
        <v>-0.1333333333333333</v>
      </c>
      <c r="F104" s="128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</row>
    <row r="105" spans="1:32" s="169" customFormat="1" ht="16.5" thickBot="1" x14ac:dyDescent="0.3">
      <c r="A105" s="116" t="s">
        <v>46</v>
      </c>
      <c r="B105" s="156" t="s">
        <v>44</v>
      </c>
      <c r="C105" s="136">
        <f t="shared" si="2"/>
        <v>2.1505376344086002E-2</v>
      </c>
      <c r="D105" s="136">
        <f t="shared" si="2"/>
        <v>-0.21052631578947367</v>
      </c>
      <c r="E105" s="136">
        <f t="shared" si="2"/>
        <v>-0.1333333333333333</v>
      </c>
      <c r="F105" s="128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</row>
    <row r="106" spans="1:32" s="169" customFormat="1" ht="16.5" thickBot="1" x14ac:dyDescent="0.3">
      <c r="A106" s="442" t="s">
        <v>313</v>
      </c>
      <c r="B106" s="443"/>
      <c r="C106" s="443"/>
      <c r="D106" s="443"/>
      <c r="E106" s="444"/>
      <c r="F106" s="128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</row>
    <row r="107" spans="1:32" s="169" customFormat="1" ht="15.75" x14ac:dyDescent="0.25">
      <c r="A107" s="409"/>
      <c r="B107" s="130">
        <v>2019</v>
      </c>
      <c r="C107" s="130">
        <v>2020</v>
      </c>
      <c r="D107" s="130">
        <v>2021</v>
      </c>
      <c r="E107" s="130">
        <v>2022</v>
      </c>
      <c r="F107" s="163"/>
      <c r="G107" s="162"/>
      <c r="H107" s="162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</row>
    <row r="108" spans="1:32" s="169" customFormat="1" ht="16.5" thickBot="1" x14ac:dyDescent="0.3">
      <c r="A108" s="410"/>
      <c r="B108" s="131" t="s">
        <v>13</v>
      </c>
      <c r="C108" s="131" t="s">
        <v>14</v>
      </c>
      <c r="D108" s="131" t="s">
        <v>14</v>
      </c>
      <c r="E108" s="131" t="s">
        <v>14</v>
      </c>
      <c r="F108" s="163"/>
      <c r="G108" s="162"/>
      <c r="H108" s="162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</row>
    <row r="109" spans="1:32" s="169" customFormat="1" ht="16.5" thickBot="1" x14ac:dyDescent="0.3">
      <c r="A109" s="172" t="s">
        <v>85</v>
      </c>
      <c r="B109" s="173">
        <f>B110+B111+B112+B113</f>
        <v>0</v>
      </c>
      <c r="C109" s="173">
        <f>C110+C111+C112+C113</f>
        <v>0</v>
      </c>
      <c r="D109" s="173">
        <f>D110+D111+D112+D113</f>
        <v>0</v>
      </c>
      <c r="E109" s="173">
        <f>E110+E111+E112+E113</f>
        <v>0</v>
      </c>
      <c r="F109" s="163"/>
      <c r="G109" s="162"/>
      <c r="H109" s="162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</row>
    <row r="110" spans="1:32" s="169" customFormat="1" ht="16.5" thickBot="1" x14ac:dyDescent="0.3">
      <c r="A110" s="174" t="s">
        <v>49</v>
      </c>
      <c r="B110" s="173"/>
      <c r="C110" s="173"/>
      <c r="D110" s="173"/>
      <c r="E110" s="173"/>
      <c r="F110" s="163"/>
      <c r="G110" s="162"/>
      <c r="H110" s="162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</row>
    <row r="111" spans="1:32" s="169" customFormat="1" ht="16.5" thickBot="1" x14ac:dyDescent="0.3">
      <c r="A111" s="174" t="s">
        <v>306</v>
      </c>
      <c r="B111" s="173">
        <v>0</v>
      </c>
      <c r="C111" s="173">
        <v>0</v>
      </c>
      <c r="D111" s="173">
        <v>0</v>
      </c>
      <c r="E111" s="173">
        <v>0</v>
      </c>
      <c r="F111" s="163"/>
      <c r="G111" s="162"/>
      <c r="H111" s="162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</row>
    <row r="112" spans="1:32" s="169" customFormat="1" ht="16.5" thickBot="1" x14ac:dyDescent="0.3">
      <c r="A112" s="174" t="s">
        <v>307</v>
      </c>
      <c r="B112" s="173">
        <v>0</v>
      </c>
      <c r="C112" s="173">
        <v>0</v>
      </c>
      <c r="D112" s="173">
        <v>0</v>
      </c>
      <c r="E112" s="173">
        <v>0</v>
      </c>
      <c r="F112" s="163"/>
      <c r="G112" s="162"/>
      <c r="H112" s="162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</row>
    <row r="113" spans="1:32" s="169" customFormat="1" ht="16.5" thickBot="1" x14ac:dyDescent="0.3">
      <c r="A113" s="174" t="s">
        <v>308</v>
      </c>
      <c r="B113" s="173">
        <v>0</v>
      </c>
      <c r="C113" s="173">
        <v>0</v>
      </c>
      <c r="D113" s="173">
        <v>0</v>
      </c>
      <c r="E113" s="173">
        <v>0</v>
      </c>
      <c r="F113" s="163"/>
      <c r="G113" s="162"/>
      <c r="H113" s="162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</row>
    <row r="114" spans="1:32" s="169" customFormat="1" ht="16.5" thickBot="1" x14ac:dyDescent="0.3">
      <c r="A114" s="172" t="s">
        <v>86</v>
      </c>
      <c r="B114" s="175">
        <f>B115+B116+B117+B118</f>
        <v>9300</v>
      </c>
      <c r="C114" s="175">
        <f>C115+C116+C117+C118</f>
        <v>9500</v>
      </c>
      <c r="D114" s="175">
        <f>D115+D116+D117+D118</f>
        <v>7500</v>
      </c>
      <c r="E114" s="175">
        <f>E115+E116+E117+E118</f>
        <v>6500</v>
      </c>
      <c r="F114" s="163"/>
      <c r="G114" s="162"/>
      <c r="H114" s="162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</row>
    <row r="115" spans="1:32" s="169" customFormat="1" ht="16.5" thickBot="1" x14ac:dyDescent="0.3">
      <c r="A115" s="174" t="s">
        <v>49</v>
      </c>
      <c r="B115" s="173"/>
      <c r="C115" s="173"/>
      <c r="D115" s="173"/>
      <c r="E115" s="173"/>
      <c r="F115" s="163"/>
      <c r="G115" s="162"/>
      <c r="H115" s="162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</row>
    <row r="116" spans="1:32" s="169" customFormat="1" ht="16.5" thickBot="1" x14ac:dyDescent="0.3">
      <c r="A116" s="174" t="s">
        <v>306</v>
      </c>
      <c r="B116" s="173">
        <v>7000</v>
      </c>
      <c r="C116" s="176">
        <v>9000</v>
      </c>
      <c r="D116" s="176">
        <v>7000</v>
      </c>
      <c r="E116" s="176">
        <v>6000</v>
      </c>
      <c r="F116" s="163"/>
      <c r="G116" s="162"/>
      <c r="H116" s="162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</row>
    <row r="117" spans="1:32" s="169" customFormat="1" ht="16.5" thickBot="1" x14ac:dyDescent="0.3">
      <c r="A117" s="174" t="s">
        <v>307</v>
      </c>
      <c r="B117" s="173">
        <v>2000</v>
      </c>
      <c r="C117" s="177">
        <v>0</v>
      </c>
      <c r="D117" s="178">
        <v>0</v>
      </c>
      <c r="E117" s="178">
        <f>+G323</f>
        <v>0</v>
      </c>
      <c r="F117" s="179"/>
      <c r="G117" s="180"/>
      <c r="H117" s="162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</row>
    <row r="118" spans="1:32" s="169" customFormat="1" ht="16.5" thickBot="1" x14ac:dyDescent="0.3">
      <c r="A118" s="174" t="s">
        <v>308</v>
      </c>
      <c r="B118" s="173">
        <v>300</v>
      </c>
      <c r="C118" s="177">
        <v>500</v>
      </c>
      <c r="D118" s="181">
        <v>500</v>
      </c>
      <c r="E118" s="181">
        <v>500</v>
      </c>
      <c r="F118" s="179"/>
      <c r="G118" s="180"/>
      <c r="H118" s="162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</row>
    <row r="119" spans="1:32" s="169" customFormat="1" ht="16.5" thickBot="1" x14ac:dyDescent="0.3">
      <c r="A119" s="182" t="s">
        <v>314</v>
      </c>
      <c r="B119" s="175">
        <f>B109+B114</f>
        <v>9300</v>
      </c>
      <c r="C119" s="175">
        <f>C109+C114</f>
        <v>9500</v>
      </c>
      <c r="D119" s="175">
        <f>D109+D114</f>
        <v>7500</v>
      </c>
      <c r="E119" s="175">
        <f>E109+E114</f>
        <v>6500</v>
      </c>
      <c r="F119" s="183"/>
      <c r="G119" s="180"/>
      <c r="H119" s="162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</row>
    <row r="120" spans="1:32" s="169" customFormat="1" ht="32.25" thickBot="1" x14ac:dyDescent="0.3">
      <c r="A120" s="167" t="s">
        <v>180</v>
      </c>
      <c r="B120" s="455" t="s">
        <v>315</v>
      </c>
      <c r="C120" s="456"/>
      <c r="D120" s="457"/>
      <c r="E120" s="435"/>
      <c r="F120" s="128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</row>
    <row r="121" spans="1:32" s="169" customFormat="1" ht="63.75" thickBot="1" x14ac:dyDescent="0.3">
      <c r="A121" s="167" t="s">
        <v>65</v>
      </c>
      <c r="B121" s="167" t="s">
        <v>316</v>
      </c>
      <c r="C121" s="168" t="s">
        <v>301</v>
      </c>
      <c r="D121" s="457" t="s">
        <v>317</v>
      </c>
      <c r="E121" s="458"/>
      <c r="F121" s="128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</row>
    <row r="122" spans="1:32" s="169" customFormat="1" ht="16.5" thickBot="1" x14ac:dyDescent="0.3">
      <c r="A122" s="170" t="s">
        <v>36</v>
      </c>
      <c r="B122" s="436" t="s">
        <v>312</v>
      </c>
      <c r="C122" s="437"/>
      <c r="D122" s="437"/>
      <c r="E122" s="438"/>
      <c r="F122" s="128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</row>
    <row r="123" spans="1:32" s="169" customFormat="1" ht="16.5" thickBot="1" x14ac:dyDescent="0.3">
      <c r="A123" s="170" t="s">
        <v>38</v>
      </c>
      <c r="B123" s="439" t="s">
        <v>304</v>
      </c>
      <c r="C123" s="440"/>
      <c r="D123" s="440"/>
      <c r="E123" s="441"/>
      <c r="F123" s="128"/>
      <c r="G123" s="171"/>
      <c r="H123" s="171"/>
      <c r="I123" s="171"/>
      <c r="J123" s="171"/>
      <c r="K123" s="171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</row>
    <row r="124" spans="1:32" s="169" customFormat="1" ht="16.5" thickBot="1" x14ac:dyDescent="0.3">
      <c r="A124" s="116" t="s">
        <v>40</v>
      </c>
      <c r="B124" s="156">
        <v>1</v>
      </c>
      <c r="C124" s="156">
        <v>1</v>
      </c>
      <c r="D124" s="156">
        <v>1</v>
      </c>
      <c r="E124" s="156">
        <v>1</v>
      </c>
      <c r="F124" s="128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</row>
    <row r="125" spans="1:32" s="169" customFormat="1" ht="16.5" thickBot="1" x14ac:dyDescent="0.3">
      <c r="A125" s="116" t="s">
        <v>41</v>
      </c>
      <c r="B125" s="132">
        <f>B143</f>
        <v>31114</v>
      </c>
      <c r="C125" s="132">
        <f>C143</f>
        <v>27600</v>
      </c>
      <c r="D125" s="132">
        <f>D143</f>
        <v>27600</v>
      </c>
      <c r="E125" s="132">
        <f>E143</f>
        <v>27270</v>
      </c>
      <c r="F125" s="128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</row>
    <row r="126" spans="1:32" s="169" customFormat="1" ht="16.5" thickBot="1" x14ac:dyDescent="0.3">
      <c r="A126" s="116" t="s">
        <v>42</v>
      </c>
      <c r="B126" s="132">
        <f>B125/B124</f>
        <v>31114</v>
      </c>
      <c r="C126" s="132">
        <f>C125/C124</f>
        <v>27600</v>
      </c>
      <c r="D126" s="132">
        <f>D125/D124</f>
        <v>27600</v>
      </c>
      <c r="E126" s="132">
        <f>E125/E124</f>
        <v>27270</v>
      </c>
      <c r="F126" s="128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</row>
    <row r="127" spans="1:32" s="169" customFormat="1" ht="16.5" thickBot="1" x14ac:dyDescent="0.3">
      <c r="A127" s="116" t="s">
        <v>43</v>
      </c>
      <c r="B127" s="156" t="s">
        <v>44</v>
      </c>
      <c r="C127" s="136">
        <f t="shared" ref="C127:E129" si="3">C124/B124-1</f>
        <v>0</v>
      </c>
      <c r="D127" s="136">
        <f t="shared" si="3"/>
        <v>0</v>
      </c>
      <c r="E127" s="136">
        <f t="shared" si="3"/>
        <v>0</v>
      </c>
      <c r="F127" s="128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</row>
    <row r="128" spans="1:32" s="169" customFormat="1" ht="16.5" thickBot="1" x14ac:dyDescent="0.3">
      <c r="A128" s="116" t="s">
        <v>45</v>
      </c>
      <c r="B128" s="156" t="s">
        <v>44</v>
      </c>
      <c r="C128" s="136">
        <f t="shared" si="3"/>
        <v>-0.11293951275952951</v>
      </c>
      <c r="D128" s="136">
        <f t="shared" si="3"/>
        <v>0</v>
      </c>
      <c r="E128" s="136">
        <f t="shared" si="3"/>
        <v>-1.1956521739130421E-2</v>
      </c>
      <c r="F128" s="128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</row>
    <row r="129" spans="1:32" s="169" customFormat="1" ht="16.5" thickBot="1" x14ac:dyDescent="0.3">
      <c r="A129" s="116" t="s">
        <v>46</v>
      </c>
      <c r="B129" s="156" t="s">
        <v>44</v>
      </c>
      <c r="C129" s="136">
        <f t="shared" si="3"/>
        <v>-0.11293951275952951</v>
      </c>
      <c r="D129" s="136">
        <f t="shared" si="3"/>
        <v>0</v>
      </c>
      <c r="E129" s="136">
        <f t="shared" si="3"/>
        <v>-1.1956521739130421E-2</v>
      </c>
      <c r="F129" s="128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</row>
    <row r="130" spans="1:32" s="169" customFormat="1" ht="16.5" thickBot="1" x14ac:dyDescent="0.3">
      <c r="A130" s="442" t="s">
        <v>318</v>
      </c>
      <c r="B130" s="443"/>
      <c r="C130" s="443"/>
      <c r="D130" s="443"/>
      <c r="E130" s="444"/>
      <c r="F130" s="163"/>
      <c r="G130" s="162"/>
      <c r="H130" s="162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</row>
    <row r="131" spans="1:32" s="169" customFormat="1" ht="15.75" x14ac:dyDescent="0.25">
      <c r="A131" s="409"/>
      <c r="B131" s="130">
        <v>2019</v>
      </c>
      <c r="C131" s="130">
        <v>2020</v>
      </c>
      <c r="D131" s="130">
        <v>2021</v>
      </c>
      <c r="E131" s="130">
        <v>2022</v>
      </c>
      <c r="F131" s="163"/>
      <c r="G131" s="162"/>
      <c r="H131" s="162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</row>
    <row r="132" spans="1:32" s="169" customFormat="1" ht="16.5" thickBot="1" x14ac:dyDescent="0.3">
      <c r="A132" s="410"/>
      <c r="B132" s="131" t="s">
        <v>13</v>
      </c>
      <c r="C132" s="131" t="s">
        <v>14</v>
      </c>
      <c r="D132" s="131" t="s">
        <v>14</v>
      </c>
      <c r="E132" s="131" t="s">
        <v>14</v>
      </c>
      <c r="F132" s="128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</row>
    <row r="133" spans="1:32" s="169" customFormat="1" ht="16.5" thickBot="1" x14ac:dyDescent="0.3">
      <c r="A133" s="172" t="s">
        <v>85</v>
      </c>
      <c r="B133" s="173">
        <f>B134+B135+B136+B137</f>
        <v>0</v>
      </c>
      <c r="C133" s="173">
        <f>C134+C135+C136+C137</f>
        <v>0</v>
      </c>
      <c r="D133" s="173">
        <f>D134+D135+D136+D137</f>
        <v>0</v>
      </c>
      <c r="E133" s="173">
        <f>E134+E135+E136+E137</f>
        <v>0</v>
      </c>
      <c r="F133" s="163"/>
      <c r="G133" s="162"/>
      <c r="H133" s="162"/>
      <c r="I133" s="67"/>
      <c r="J133" s="67"/>
      <c r="K133" s="67"/>
      <c r="L133" s="67"/>
      <c r="M133" s="67"/>
      <c r="N133" s="67"/>
    </row>
    <row r="134" spans="1:32" s="169" customFormat="1" ht="16.5" thickBot="1" x14ac:dyDescent="0.3">
      <c r="A134" s="174" t="s">
        <v>49</v>
      </c>
      <c r="B134" s="173"/>
      <c r="C134" s="173"/>
      <c r="D134" s="173"/>
      <c r="E134" s="173"/>
      <c r="F134" s="163"/>
      <c r="G134" s="162"/>
      <c r="H134" s="162"/>
      <c r="I134" s="67"/>
      <c r="J134" s="67"/>
      <c r="K134" s="67"/>
      <c r="L134" s="67"/>
      <c r="M134" s="67"/>
      <c r="N134" s="67"/>
    </row>
    <row r="135" spans="1:32" s="169" customFormat="1" ht="16.5" thickBot="1" x14ac:dyDescent="0.3">
      <c r="A135" s="174" t="s">
        <v>306</v>
      </c>
      <c r="B135" s="173">
        <v>0</v>
      </c>
      <c r="C135" s="173">
        <v>0</v>
      </c>
      <c r="D135" s="173">
        <v>0</v>
      </c>
      <c r="E135" s="184">
        <v>0</v>
      </c>
      <c r="F135" s="163"/>
      <c r="G135" s="162"/>
      <c r="H135" s="162"/>
      <c r="I135" s="67"/>
      <c r="J135" s="67"/>
      <c r="K135" s="67"/>
      <c r="L135" s="67"/>
      <c r="M135" s="67"/>
      <c r="N135" s="67"/>
    </row>
    <row r="136" spans="1:32" s="169" customFormat="1" ht="16.5" thickBot="1" x14ac:dyDescent="0.3">
      <c r="A136" s="174" t="s">
        <v>307</v>
      </c>
      <c r="B136" s="173">
        <v>0</v>
      </c>
      <c r="C136" s="173">
        <v>0</v>
      </c>
      <c r="D136" s="185">
        <v>0</v>
      </c>
      <c r="E136" s="186">
        <v>0</v>
      </c>
      <c r="F136" s="163"/>
      <c r="G136" s="162"/>
      <c r="H136" s="162"/>
      <c r="I136" s="67"/>
      <c r="J136" s="67"/>
      <c r="K136" s="67"/>
      <c r="L136" s="67"/>
      <c r="M136" s="67"/>
      <c r="N136" s="67"/>
    </row>
    <row r="137" spans="1:32" s="169" customFormat="1" ht="16.5" thickBot="1" x14ac:dyDescent="0.3">
      <c r="A137" s="174" t="s">
        <v>308</v>
      </c>
      <c r="B137" s="173">
        <v>0</v>
      </c>
      <c r="C137" s="173">
        <v>0</v>
      </c>
      <c r="D137" s="185">
        <v>0</v>
      </c>
      <c r="E137" s="187">
        <v>0</v>
      </c>
      <c r="F137" s="67"/>
      <c r="G137" s="67"/>
      <c r="H137" s="162"/>
      <c r="I137" s="67"/>
      <c r="J137" s="67"/>
      <c r="K137" s="67"/>
      <c r="L137" s="67"/>
      <c r="M137" s="67"/>
      <c r="N137" s="67"/>
    </row>
    <row r="138" spans="1:32" s="169" customFormat="1" ht="16.5" thickBot="1" x14ac:dyDescent="0.3">
      <c r="A138" s="172" t="s">
        <v>86</v>
      </c>
      <c r="B138" s="175">
        <f>B139+B140+B141+B142</f>
        <v>31114</v>
      </c>
      <c r="C138" s="175">
        <f>C139+C140+C141+C142</f>
        <v>27600</v>
      </c>
      <c r="D138" s="188">
        <f>D139+D140+D141+D142</f>
        <v>27600</v>
      </c>
      <c r="E138" s="189">
        <f>E139+E140+E141+E142</f>
        <v>27270</v>
      </c>
      <c r="F138" s="190"/>
      <c r="G138" s="180"/>
      <c r="H138" s="67"/>
      <c r="I138" s="67"/>
      <c r="J138" s="67"/>
      <c r="K138" s="67"/>
      <c r="L138" s="67"/>
      <c r="M138" s="67"/>
      <c r="N138" s="67"/>
    </row>
    <row r="139" spans="1:32" s="197" customFormat="1" ht="16.5" thickBot="1" x14ac:dyDescent="0.3">
      <c r="A139" s="191" t="s">
        <v>49</v>
      </c>
      <c r="B139" s="192"/>
      <c r="C139" s="192"/>
      <c r="D139" s="193"/>
      <c r="E139" s="194"/>
      <c r="F139" s="195"/>
      <c r="G139" s="196"/>
      <c r="H139" s="162"/>
      <c r="I139" s="162"/>
      <c r="J139" s="162"/>
      <c r="K139" s="162"/>
      <c r="L139" s="162"/>
      <c r="M139" s="162"/>
      <c r="N139" s="162"/>
    </row>
    <row r="140" spans="1:32" s="197" customFormat="1" ht="16.5" thickBot="1" x14ac:dyDescent="0.3">
      <c r="A140" s="191" t="s">
        <v>306</v>
      </c>
      <c r="B140" s="173">
        <v>23970</v>
      </c>
      <c r="C140" s="176">
        <v>22000</v>
      </c>
      <c r="D140" s="177">
        <v>22000</v>
      </c>
      <c r="E140" s="181">
        <v>21320</v>
      </c>
      <c r="F140" s="190"/>
      <c r="G140" s="180"/>
      <c r="H140" s="162"/>
      <c r="I140" s="162"/>
      <c r="J140" s="162"/>
      <c r="K140" s="162"/>
      <c r="L140" s="162"/>
      <c r="M140" s="162"/>
      <c r="N140" s="162"/>
    </row>
    <row r="141" spans="1:32" s="197" customFormat="1" ht="16.5" thickBot="1" x14ac:dyDescent="0.3">
      <c r="A141" s="191" t="s">
        <v>307</v>
      </c>
      <c r="B141" s="173">
        <v>6444</v>
      </c>
      <c r="C141" s="176">
        <v>5000</v>
      </c>
      <c r="D141" s="177">
        <v>5000</v>
      </c>
      <c r="E141" s="181">
        <v>5350</v>
      </c>
      <c r="F141" s="179"/>
      <c r="G141" s="180"/>
      <c r="H141" s="162"/>
      <c r="I141" s="162"/>
      <c r="J141" s="162"/>
      <c r="K141" s="162"/>
      <c r="L141" s="162"/>
      <c r="M141" s="162"/>
      <c r="N141" s="162"/>
    </row>
    <row r="142" spans="1:32" s="197" customFormat="1" ht="16.5" thickBot="1" x14ac:dyDescent="0.3">
      <c r="A142" s="191" t="s">
        <v>308</v>
      </c>
      <c r="B142" s="173">
        <v>700</v>
      </c>
      <c r="C142" s="176">
        <v>600</v>
      </c>
      <c r="D142" s="177">
        <v>600</v>
      </c>
      <c r="E142" s="181">
        <v>600</v>
      </c>
      <c r="F142" s="179"/>
      <c r="G142" s="180"/>
      <c r="H142" s="162"/>
      <c r="I142" s="162"/>
      <c r="J142" s="162"/>
      <c r="K142" s="162"/>
      <c r="L142" s="162"/>
      <c r="M142" s="162"/>
      <c r="N142" s="162"/>
    </row>
    <row r="143" spans="1:32" s="197" customFormat="1" ht="16.5" thickBot="1" x14ac:dyDescent="0.3">
      <c r="A143" s="198" t="s">
        <v>319</v>
      </c>
      <c r="B143" s="175">
        <f>B133+B138</f>
        <v>31114</v>
      </c>
      <c r="C143" s="175">
        <f>C133+C138</f>
        <v>27600</v>
      </c>
      <c r="D143" s="188">
        <f>D133+D138</f>
        <v>27600</v>
      </c>
      <c r="E143" s="199">
        <f>E133+E138</f>
        <v>27270</v>
      </c>
      <c r="F143" s="179"/>
      <c r="G143" s="180"/>
      <c r="H143" s="162"/>
      <c r="I143" s="162"/>
      <c r="J143" s="162"/>
      <c r="K143" s="162"/>
      <c r="L143" s="162"/>
      <c r="M143" s="162"/>
      <c r="N143" s="162"/>
    </row>
    <row r="144" spans="1:32" s="169" customFormat="1" ht="32.25" thickBot="1" x14ac:dyDescent="0.3">
      <c r="A144" s="167" t="s">
        <v>180</v>
      </c>
      <c r="B144" s="455" t="s">
        <v>320</v>
      </c>
      <c r="C144" s="456"/>
      <c r="D144" s="457"/>
      <c r="E144" s="435"/>
      <c r="F144" s="128"/>
      <c r="G144" s="67"/>
      <c r="H144" s="67"/>
      <c r="I144" s="67"/>
      <c r="J144" s="67"/>
      <c r="K144" s="67"/>
      <c r="L144" s="67"/>
      <c r="M144" s="67"/>
      <c r="N144" s="67"/>
    </row>
    <row r="145" spans="1:14" s="169" customFormat="1" ht="63.75" thickBot="1" x14ac:dyDescent="0.3">
      <c r="A145" s="167" t="s">
        <v>71</v>
      </c>
      <c r="B145" s="167" t="s">
        <v>321</v>
      </c>
      <c r="C145" s="168" t="s">
        <v>301</v>
      </c>
      <c r="D145" s="457" t="s">
        <v>322</v>
      </c>
      <c r="E145" s="458"/>
      <c r="F145" s="128"/>
      <c r="G145" s="67"/>
      <c r="H145" s="67"/>
      <c r="I145" s="67"/>
      <c r="J145" s="67"/>
      <c r="K145" s="67"/>
      <c r="L145" s="67"/>
      <c r="M145" s="67"/>
      <c r="N145" s="67"/>
    </row>
    <row r="146" spans="1:14" s="169" customFormat="1" ht="16.5" thickBot="1" x14ac:dyDescent="0.3">
      <c r="A146" s="170" t="s">
        <v>36</v>
      </c>
      <c r="B146" s="436" t="s">
        <v>312</v>
      </c>
      <c r="C146" s="437"/>
      <c r="D146" s="437"/>
      <c r="E146" s="438"/>
      <c r="F146" s="128"/>
      <c r="G146" s="67"/>
      <c r="H146" s="67"/>
      <c r="I146" s="67"/>
      <c r="J146" s="67"/>
      <c r="K146" s="67"/>
      <c r="L146" s="67"/>
      <c r="M146" s="67"/>
      <c r="N146" s="67"/>
    </row>
    <row r="147" spans="1:14" s="169" customFormat="1" ht="16.5" thickBot="1" x14ac:dyDescent="0.3">
      <c r="A147" s="170" t="s">
        <v>38</v>
      </c>
      <c r="B147" s="439" t="s">
        <v>304</v>
      </c>
      <c r="C147" s="440"/>
      <c r="D147" s="440"/>
      <c r="E147" s="441"/>
      <c r="F147" s="128"/>
      <c r="G147" s="67"/>
      <c r="H147" s="67"/>
      <c r="I147" s="67"/>
      <c r="J147" s="67"/>
      <c r="K147" s="67"/>
      <c r="L147" s="67"/>
      <c r="M147" s="67"/>
      <c r="N147" s="67"/>
    </row>
    <row r="148" spans="1:14" s="169" customFormat="1" ht="15.75" x14ac:dyDescent="0.25">
      <c r="A148" s="409"/>
      <c r="B148" s="130">
        <v>2019</v>
      </c>
      <c r="C148" s="130">
        <v>2020</v>
      </c>
      <c r="D148" s="130">
        <v>2021</v>
      </c>
      <c r="E148" s="130">
        <v>2022</v>
      </c>
      <c r="F148" s="128"/>
      <c r="G148" s="67"/>
      <c r="H148" s="67"/>
      <c r="I148" s="67"/>
      <c r="J148" s="67"/>
      <c r="K148" s="67"/>
      <c r="L148" s="67"/>
      <c r="M148" s="67"/>
      <c r="N148" s="67"/>
    </row>
    <row r="149" spans="1:14" s="169" customFormat="1" ht="16.5" thickBot="1" x14ac:dyDescent="0.3">
      <c r="A149" s="410"/>
      <c r="B149" s="131" t="s">
        <v>13</v>
      </c>
      <c r="C149" s="131" t="s">
        <v>14</v>
      </c>
      <c r="D149" s="131" t="s">
        <v>14</v>
      </c>
      <c r="E149" s="131" t="s">
        <v>14</v>
      </c>
      <c r="F149" s="128"/>
      <c r="G149" s="171"/>
      <c r="H149" s="171"/>
      <c r="I149" s="171"/>
      <c r="J149" s="171"/>
      <c r="K149" s="171"/>
      <c r="L149" s="67"/>
      <c r="M149" s="67"/>
      <c r="N149" s="67"/>
    </row>
    <row r="150" spans="1:14" s="169" customFormat="1" ht="16.5" thickBot="1" x14ac:dyDescent="0.3">
      <c r="A150" s="116" t="s">
        <v>40</v>
      </c>
      <c r="B150" s="156">
        <v>1</v>
      </c>
      <c r="C150" s="156">
        <v>1</v>
      </c>
      <c r="D150" s="156">
        <v>1</v>
      </c>
      <c r="E150" s="156">
        <v>1</v>
      </c>
      <c r="F150" s="128"/>
      <c r="G150" s="67"/>
      <c r="H150" s="67"/>
      <c r="I150" s="67"/>
      <c r="J150" s="67"/>
      <c r="K150" s="67"/>
      <c r="L150" s="67"/>
      <c r="M150" s="67"/>
      <c r="N150" s="67"/>
    </row>
    <row r="151" spans="1:14" s="169" customFormat="1" ht="16.5" thickBot="1" x14ac:dyDescent="0.3">
      <c r="A151" s="116" t="s">
        <v>41</v>
      </c>
      <c r="B151" s="132">
        <f>B169</f>
        <v>3100</v>
      </c>
      <c r="C151" s="132">
        <f>C169</f>
        <v>5200</v>
      </c>
      <c r="D151" s="132">
        <f>D169</f>
        <v>4200</v>
      </c>
      <c r="E151" s="132">
        <f>E169</f>
        <v>3200</v>
      </c>
      <c r="F151" s="128"/>
      <c r="G151" s="67"/>
      <c r="H151" s="67"/>
      <c r="I151" s="67"/>
      <c r="J151" s="67"/>
      <c r="K151" s="67"/>
      <c r="L151" s="67"/>
      <c r="M151" s="67"/>
      <c r="N151" s="67"/>
    </row>
    <row r="152" spans="1:14" s="169" customFormat="1" ht="16.5" thickBot="1" x14ac:dyDescent="0.3">
      <c r="A152" s="116" t="s">
        <v>42</v>
      </c>
      <c r="B152" s="132">
        <f>B151/B150</f>
        <v>3100</v>
      </c>
      <c r="C152" s="132">
        <f>C151/C150</f>
        <v>5200</v>
      </c>
      <c r="D152" s="132">
        <f>D151/D150</f>
        <v>4200</v>
      </c>
      <c r="E152" s="132">
        <f>E151/E150</f>
        <v>3200</v>
      </c>
      <c r="F152" s="128"/>
      <c r="G152" s="67"/>
      <c r="H152" s="67"/>
      <c r="I152" s="67"/>
      <c r="J152" s="67"/>
      <c r="K152" s="67"/>
      <c r="L152" s="67"/>
      <c r="M152" s="67"/>
      <c r="N152" s="67"/>
    </row>
    <row r="153" spans="1:14" s="169" customFormat="1" ht="16.5" thickBot="1" x14ac:dyDescent="0.3">
      <c r="A153" s="116" t="s">
        <v>43</v>
      </c>
      <c r="B153" s="156" t="s">
        <v>44</v>
      </c>
      <c r="C153" s="136">
        <f t="shared" ref="C153:E155" si="4">C150/B150-1</f>
        <v>0</v>
      </c>
      <c r="D153" s="136">
        <f t="shared" si="4"/>
        <v>0</v>
      </c>
      <c r="E153" s="136">
        <f t="shared" si="4"/>
        <v>0</v>
      </c>
      <c r="F153" s="128"/>
      <c r="G153" s="67"/>
      <c r="H153" s="67"/>
      <c r="I153" s="67"/>
      <c r="J153" s="67"/>
      <c r="K153" s="67"/>
      <c r="L153" s="67"/>
      <c r="M153" s="67"/>
      <c r="N153" s="67"/>
    </row>
    <row r="154" spans="1:14" s="169" customFormat="1" ht="16.5" thickBot="1" x14ac:dyDescent="0.3">
      <c r="A154" s="116" t="s">
        <v>45</v>
      </c>
      <c r="B154" s="156" t="s">
        <v>44</v>
      </c>
      <c r="C154" s="136">
        <f t="shared" si="4"/>
        <v>0.67741935483870974</v>
      </c>
      <c r="D154" s="136">
        <f t="shared" si="4"/>
        <v>-0.19230769230769229</v>
      </c>
      <c r="E154" s="136">
        <f t="shared" si="4"/>
        <v>-0.23809523809523814</v>
      </c>
      <c r="F154" s="128"/>
      <c r="G154" s="67"/>
      <c r="H154" s="67"/>
      <c r="I154" s="67"/>
      <c r="J154" s="67"/>
      <c r="K154" s="67"/>
      <c r="L154" s="67"/>
      <c r="M154" s="67"/>
      <c r="N154" s="67"/>
    </row>
    <row r="155" spans="1:14" s="169" customFormat="1" ht="16.5" thickBot="1" x14ac:dyDescent="0.3">
      <c r="A155" s="116" t="s">
        <v>46</v>
      </c>
      <c r="B155" s="156" t="s">
        <v>44</v>
      </c>
      <c r="C155" s="136">
        <f t="shared" si="4"/>
        <v>0.67741935483870974</v>
      </c>
      <c r="D155" s="136">
        <f t="shared" si="4"/>
        <v>-0.19230769230769229</v>
      </c>
      <c r="E155" s="136">
        <f t="shared" si="4"/>
        <v>-0.23809523809523814</v>
      </c>
      <c r="F155" s="128"/>
      <c r="G155" s="67"/>
      <c r="H155" s="67"/>
      <c r="I155" s="67"/>
      <c r="J155" s="67"/>
      <c r="K155" s="67"/>
      <c r="L155" s="67"/>
      <c r="M155" s="67"/>
      <c r="N155" s="67"/>
    </row>
    <row r="156" spans="1:14" s="169" customFormat="1" ht="16.5" thickBot="1" x14ac:dyDescent="0.3">
      <c r="A156" s="442" t="s">
        <v>323</v>
      </c>
      <c r="B156" s="443"/>
      <c r="C156" s="443"/>
      <c r="D156" s="443"/>
      <c r="E156" s="444"/>
      <c r="F156" s="128"/>
      <c r="G156" s="67"/>
      <c r="H156" s="67"/>
      <c r="I156" s="67"/>
      <c r="J156" s="67"/>
      <c r="K156" s="67"/>
      <c r="L156" s="67"/>
      <c r="M156" s="67"/>
      <c r="N156" s="67"/>
    </row>
    <row r="157" spans="1:14" s="169" customFormat="1" ht="15.75" x14ac:dyDescent="0.25">
      <c r="A157" s="409"/>
      <c r="B157" s="130">
        <v>2019</v>
      </c>
      <c r="C157" s="130">
        <v>2020</v>
      </c>
      <c r="D157" s="130">
        <v>2021</v>
      </c>
      <c r="E157" s="130">
        <v>2022</v>
      </c>
      <c r="F157" s="163"/>
      <c r="G157" s="163"/>
      <c r="H157" s="163"/>
      <c r="I157" s="67"/>
      <c r="J157" s="67"/>
      <c r="K157" s="67"/>
      <c r="L157" s="67"/>
      <c r="M157" s="67"/>
      <c r="N157" s="67"/>
    </row>
    <row r="158" spans="1:14" s="169" customFormat="1" ht="16.5" thickBot="1" x14ac:dyDescent="0.3">
      <c r="A158" s="410"/>
      <c r="B158" s="131" t="s">
        <v>13</v>
      </c>
      <c r="C158" s="131" t="s">
        <v>14</v>
      </c>
      <c r="D158" s="131" t="s">
        <v>14</v>
      </c>
      <c r="E158" s="131" t="s">
        <v>14</v>
      </c>
      <c r="F158" s="163"/>
      <c r="G158" s="163"/>
      <c r="H158" s="163"/>
      <c r="I158" s="67"/>
      <c r="J158" s="67"/>
      <c r="K158" s="67"/>
      <c r="L158" s="67"/>
      <c r="M158" s="67"/>
      <c r="N158" s="67"/>
    </row>
    <row r="159" spans="1:14" s="169" customFormat="1" ht="16.5" thickBot="1" x14ac:dyDescent="0.3">
      <c r="A159" s="172" t="s">
        <v>85</v>
      </c>
      <c r="B159" s="173">
        <f t="shared" ref="B159:E159" si="5">B160+B161+B162+B163</f>
        <v>0</v>
      </c>
      <c r="C159" s="173">
        <f t="shared" si="5"/>
        <v>0</v>
      </c>
      <c r="D159" s="173">
        <f t="shared" si="5"/>
        <v>0</v>
      </c>
      <c r="E159" s="173">
        <f t="shared" si="5"/>
        <v>0</v>
      </c>
      <c r="F159" s="163"/>
      <c r="G159" s="163"/>
      <c r="H159" s="163"/>
      <c r="I159" s="67"/>
      <c r="J159" s="67"/>
      <c r="K159" s="67"/>
      <c r="L159" s="67"/>
      <c r="M159" s="67"/>
      <c r="N159" s="67"/>
    </row>
    <row r="160" spans="1:14" s="169" customFormat="1" ht="16.5" thickBot="1" x14ac:dyDescent="0.3">
      <c r="A160" s="174" t="s">
        <v>49</v>
      </c>
      <c r="B160" s="173"/>
      <c r="C160" s="173"/>
      <c r="D160" s="173"/>
      <c r="E160" s="173"/>
      <c r="F160" s="163"/>
      <c r="G160" s="163"/>
      <c r="H160" s="163"/>
      <c r="I160" s="67"/>
      <c r="J160" s="67"/>
      <c r="K160" s="67"/>
      <c r="L160" s="67"/>
      <c r="M160" s="67"/>
      <c r="N160" s="67"/>
    </row>
    <row r="161" spans="1:14" s="169" customFormat="1" ht="16.5" thickBot="1" x14ac:dyDescent="0.3">
      <c r="A161" s="174" t="s">
        <v>306</v>
      </c>
      <c r="B161" s="173">
        <v>0</v>
      </c>
      <c r="C161" s="173">
        <v>0</v>
      </c>
      <c r="D161" s="173">
        <v>0</v>
      </c>
      <c r="E161" s="173">
        <v>0</v>
      </c>
      <c r="F161" s="163"/>
      <c r="G161" s="163"/>
      <c r="H161" s="163"/>
      <c r="I161" s="67"/>
      <c r="J161" s="67"/>
      <c r="K161" s="67"/>
      <c r="L161" s="67"/>
      <c r="M161" s="67"/>
      <c r="N161" s="67"/>
    </row>
    <row r="162" spans="1:14" s="169" customFormat="1" ht="16.5" thickBot="1" x14ac:dyDescent="0.3">
      <c r="A162" s="174" t="s">
        <v>307</v>
      </c>
      <c r="B162" s="173">
        <v>0</v>
      </c>
      <c r="C162" s="173">
        <v>0</v>
      </c>
      <c r="D162" s="173">
        <v>0</v>
      </c>
      <c r="E162" s="173">
        <v>0</v>
      </c>
      <c r="F162" s="163"/>
      <c r="G162" s="163"/>
      <c r="H162" s="163"/>
      <c r="I162" s="67"/>
      <c r="J162" s="67"/>
      <c r="K162" s="67"/>
      <c r="L162" s="67"/>
      <c r="M162" s="67"/>
      <c r="N162" s="67"/>
    </row>
    <row r="163" spans="1:14" s="169" customFormat="1" ht="16.5" thickBot="1" x14ac:dyDescent="0.3">
      <c r="A163" s="174" t="s">
        <v>308</v>
      </c>
      <c r="B163" s="173">
        <v>0</v>
      </c>
      <c r="C163" s="173">
        <v>0</v>
      </c>
      <c r="D163" s="173">
        <v>0</v>
      </c>
      <c r="E163" s="173">
        <v>0</v>
      </c>
      <c r="F163" s="163"/>
      <c r="G163" s="163"/>
      <c r="H163" s="163"/>
      <c r="I163" s="67"/>
      <c r="J163" s="67"/>
      <c r="K163" s="67"/>
      <c r="L163" s="67"/>
      <c r="M163" s="67"/>
      <c r="N163" s="67"/>
    </row>
    <row r="164" spans="1:14" s="169" customFormat="1" ht="16.5" thickBot="1" x14ac:dyDescent="0.3">
      <c r="A164" s="172" t="s">
        <v>86</v>
      </c>
      <c r="B164" s="175">
        <f t="shared" ref="B164:E164" si="6">B165+B166+B167+B168</f>
        <v>3100</v>
      </c>
      <c r="C164" s="175">
        <f t="shared" si="6"/>
        <v>5200</v>
      </c>
      <c r="D164" s="175">
        <f t="shared" si="6"/>
        <v>4200</v>
      </c>
      <c r="E164" s="175">
        <f t="shared" si="6"/>
        <v>3200</v>
      </c>
      <c r="F164" s="163"/>
      <c r="G164" s="163"/>
      <c r="H164" s="163"/>
      <c r="I164" s="67"/>
      <c r="J164" s="67"/>
      <c r="K164" s="67"/>
      <c r="L164" s="67"/>
      <c r="M164" s="67"/>
      <c r="N164" s="67"/>
    </row>
    <row r="165" spans="1:14" s="169" customFormat="1" ht="16.5" thickBot="1" x14ac:dyDescent="0.3">
      <c r="A165" s="174" t="s">
        <v>49</v>
      </c>
      <c r="B165" s="175"/>
      <c r="C165" s="200"/>
      <c r="D165" s="200"/>
      <c r="E165" s="200"/>
      <c r="F165" s="163"/>
      <c r="G165" s="163"/>
      <c r="H165" s="163"/>
      <c r="I165" s="67"/>
      <c r="J165" s="67"/>
      <c r="K165" s="67"/>
      <c r="L165" s="67"/>
      <c r="M165" s="67"/>
      <c r="N165" s="67"/>
    </row>
    <row r="166" spans="1:14" s="169" customFormat="1" ht="16.5" thickBot="1" x14ac:dyDescent="0.3">
      <c r="A166" s="174" t="s">
        <v>306</v>
      </c>
      <c r="B166" s="173">
        <v>3000</v>
      </c>
      <c r="C166" s="176">
        <v>5000</v>
      </c>
      <c r="D166" s="176">
        <v>4000</v>
      </c>
      <c r="E166" s="176">
        <v>3000</v>
      </c>
      <c r="F166" s="163"/>
      <c r="G166" s="163"/>
      <c r="H166" s="163"/>
      <c r="I166" s="67"/>
      <c r="J166" s="67"/>
      <c r="K166" s="67"/>
      <c r="L166" s="67"/>
      <c r="M166" s="67"/>
      <c r="N166" s="67"/>
    </row>
    <row r="167" spans="1:14" s="169" customFormat="1" ht="16.5" thickBot="1" x14ac:dyDescent="0.3">
      <c r="A167" s="174" t="s">
        <v>307</v>
      </c>
      <c r="B167" s="173"/>
      <c r="C167" s="176">
        <v>0</v>
      </c>
      <c r="D167" s="176">
        <v>0</v>
      </c>
      <c r="E167" s="176">
        <v>0</v>
      </c>
      <c r="F167" s="179"/>
      <c r="G167" s="179"/>
      <c r="H167" s="179"/>
      <c r="I167" s="67"/>
      <c r="J167" s="67"/>
      <c r="K167" s="67"/>
      <c r="L167" s="67"/>
      <c r="M167" s="67"/>
      <c r="N167" s="67"/>
    </row>
    <row r="168" spans="1:14" s="169" customFormat="1" ht="16.5" thickBot="1" x14ac:dyDescent="0.3">
      <c r="A168" s="174" t="s">
        <v>308</v>
      </c>
      <c r="B168" s="173">
        <v>100</v>
      </c>
      <c r="C168" s="176">
        <v>200</v>
      </c>
      <c r="D168" s="176">
        <v>200</v>
      </c>
      <c r="E168" s="176">
        <v>200</v>
      </c>
      <c r="F168" s="179"/>
      <c r="G168" s="179"/>
      <c r="H168" s="179"/>
      <c r="I168" s="67"/>
      <c r="J168" s="67"/>
      <c r="K168" s="67"/>
      <c r="L168" s="67"/>
      <c r="M168" s="67"/>
      <c r="N168" s="67"/>
    </row>
    <row r="169" spans="1:14" s="169" customFormat="1" ht="16.5" thickBot="1" x14ac:dyDescent="0.3">
      <c r="A169" s="198" t="s">
        <v>76</v>
      </c>
      <c r="B169" s="175">
        <f t="shared" ref="B169:E169" si="7">B159+B164</f>
        <v>3100</v>
      </c>
      <c r="C169" s="175">
        <f t="shared" si="7"/>
        <v>5200</v>
      </c>
      <c r="D169" s="175">
        <f t="shared" si="7"/>
        <v>4200</v>
      </c>
      <c r="E169" s="175">
        <f t="shared" si="7"/>
        <v>3200</v>
      </c>
      <c r="F169" s="183"/>
      <c r="G169" s="183"/>
      <c r="H169" s="183"/>
      <c r="I169" s="67"/>
      <c r="J169" s="67"/>
      <c r="K169" s="67"/>
      <c r="L169" s="67"/>
      <c r="M169" s="67"/>
      <c r="N169" s="67"/>
    </row>
    <row r="170" spans="1:14" s="169" customFormat="1" ht="16.5" thickBot="1" x14ac:dyDescent="0.3">
      <c r="A170" s="459" t="s">
        <v>77</v>
      </c>
      <c r="B170" s="460"/>
      <c r="C170" s="460"/>
      <c r="D170" s="460"/>
      <c r="E170" s="461"/>
      <c r="F170" s="163"/>
      <c r="G170" s="163"/>
      <c r="H170" s="163"/>
      <c r="I170" s="67"/>
      <c r="J170" s="67"/>
      <c r="K170" s="67"/>
      <c r="L170" s="67"/>
      <c r="M170" s="67"/>
      <c r="N170" s="67"/>
    </row>
    <row r="171" spans="1:14" s="169" customFormat="1" ht="16.5" thickBot="1" x14ac:dyDescent="0.3">
      <c r="A171" s="459" t="s">
        <v>78</v>
      </c>
      <c r="B171" s="460"/>
      <c r="C171" s="460"/>
      <c r="D171" s="460"/>
      <c r="E171" s="461"/>
      <c r="F171" s="128"/>
      <c r="G171" s="67"/>
      <c r="H171" s="67"/>
      <c r="I171" s="67"/>
      <c r="J171" s="67"/>
      <c r="K171" s="67"/>
      <c r="L171" s="67"/>
      <c r="M171" s="67"/>
      <c r="N171" s="67"/>
    </row>
    <row r="172" spans="1:14" s="169" customFormat="1" ht="32.25" thickBot="1" x14ac:dyDescent="0.3">
      <c r="A172" s="201" t="s">
        <v>180</v>
      </c>
      <c r="B172" s="462" t="s">
        <v>324</v>
      </c>
      <c r="C172" s="463"/>
      <c r="D172" s="464"/>
      <c r="E172" s="465"/>
      <c r="F172" s="128"/>
      <c r="G172" s="67"/>
      <c r="H172" s="67"/>
      <c r="I172" s="67"/>
      <c r="J172" s="67"/>
      <c r="K172" s="67"/>
      <c r="L172" s="67"/>
      <c r="M172" s="67"/>
      <c r="N172" s="67"/>
    </row>
    <row r="173" spans="1:14" s="169" customFormat="1" ht="63.75" thickBot="1" x14ac:dyDescent="0.3">
      <c r="A173" s="201" t="s">
        <v>166</v>
      </c>
      <c r="B173" s="201" t="s">
        <v>325</v>
      </c>
      <c r="C173" s="168" t="s">
        <v>301</v>
      </c>
      <c r="D173" s="464" t="s">
        <v>326</v>
      </c>
      <c r="E173" s="465"/>
      <c r="F173" s="128"/>
      <c r="G173" s="67"/>
      <c r="H173" s="67"/>
      <c r="I173" s="67"/>
      <c r="J173" s="67"/>
      <c r="K173" s="67"/>
      <c r="L173" s="67"/>
      <c r="M173" s="67"/>
      <c r="N173" s="67"/>
    </row>
    <row r="174" spans="1:14" s="169" customFormat="1" ht="16.5" thickBot="1" x14ac:dyDescent="0.3">
      <c r="A174" s="116" t="s">
        <v>36</v>
      </c>
      <c r="B174" s="428" t="s">
        <v>312</v>
      </c>
      <c r="C174" s="429"/>
      <c r="D174" s="429"/>
      <c r="E174" s="430"/>
      <c r="F174" s="128"/>
      <c r="G174" s="171"/>
      <c r="H174" s="171"/>
      <c r="I174" s="171"/>
      <c r="J174" s="171"/>
      <c r="K174" s="171"/>
      <c r="L174" s="67"/>
      <c r="M174" s="67"/>
      <c r="N174" s="67"/>
    </row>
    <row r="175" spans="1:14" s="169" customFormat="1" ht="16.5" thickBot="1" x14ac:dyDescent="0.3">
      <c r="A175" s="116" t="s">
        <v>38</v>
      </c>
      <c r="B175" s="466" t="s">
        <v>304</v>
      </c>
      <c r="C175" s="467"/>
      <c r="D175" s="467"/>
      <c r="E175" s="468"/>
      <c r="F175" s="128"/>
      <c r="G175" s="67"/>
      <c r="H175" s="67"/>
      <c r="I175" s="67"/>
      <c r="J175" s="67"/>
      <c r="K175" s="67"/>
      <c r="L175" s="67"/>
      <c r="M175" s="67"/>
      <c r="N175" s="67"/>
    </row>
    <row r="176" spans="1:14" s="169" customFormat="1" ht="15.75" x14ac:dyDescent="0.25">
      <c r="A176" s="409"/>
      <c r="B176" s="130">
        <v>2019</v>
      </c>
      <c r="C176" s="130">
        <v>2020</v>
      </c>
      <c r="D176" s="130">
        <v>2021</v>
      </c>
      <c r="E176" s="130">
        <v>2022</v>
      </c>
      <c r="F176" s="128"/>
      <c r="G176" s="67"/>
      <c r="H176" s="67"/>
      <c r="I176" s="67"/>
      <c r="J176" s="67"/>
      <c r="K176" s="67"/>
      <c r="L176" s="67"/>
      <c r="M176" s="67"/>
      <c r="N176" s="67"/>
    </row>
    <row r="177" spans="1:14" s="169" customFormat="1" ht="16.5" thickBot="1" x14ac:dyDescent="0.3">
      <c r="A177" s="410"/>
      <c r="B177" s="131" t="s">
        <v>13</v>
      </c>
      <c r="C177" s="131" t="s">
        <v>14</v>
      </c>
      <c r="D177" s="131" t="s">
        <v>14</v>
      </c>
      <c r="E177" s="131" t="s">
        <v>14</v>
      </c>
      <c r="F177" s="128"/>
      <c r="G177" s="67"/>
      <c r="H177" s="67"/>
      <c r="I177" s="67"/>
      <c r="J177" s="67"/>
      <c r="K177" s="67"/>
      <c r="L177" s="67"/>
      <c r="M177" s="67"/>
      <c r="N177" s="67"/>
    </row>
    <row r="178" spans="1:14" s="169" customFormat="1" ht="16.5" thickBot="1" x14ac:dyDescent="0.3">
      <c r="A178" s="116" t="s">
        <v>40</v>
      </c>
      <c r="B178" s="132">
        <v>1</v>
      </c>
      <c r="C178" s="132">
        <v>1</v>
      </c>
      <c r="D178" s="132">
        <v>1</v>
      </c>
      <c r="E178" s="132">
        <v>1</v>
      </c>
      <c r="F178" s="128"/>
      <c r="G178" s="67"/>
      <c r="H178" s="67"/>
      <c r="I178" s="67"/>
      <c r="J178" s="67"/>
      <c r="K178" s="67"/>
      <c r="L178" s="67"/>
      <c r="M178" s="67"/>
      <c r="N178" s="67"/>
    </row>
    <row r="179" spans="1:14" s="169" customFormat="1" ht="16.5" thickBot="1" x14ac:dyDescent="0.3">
      <c r="A179" s="116" t="s">
        <v>41</v>
      </c>
      <c r="B179" s="132">
        <f>B197</f>
        <v>8860</v>
      </c>
      <c r="C179" s="132">
        <f>C197</f>
        <v>9500</v>
      </c>
      <c r="D179" s="132">
        <f>D197</f>
        <v>7500</v>
      </c>
      <c r="E179" s="132">
        <f>E197</f>
        <v>5500</v>
      </c>
      <c r="F179" s="128"/>
      <c r="G179" s="67"/>
      <c r="H179" s="67"/>
      <c r="I179" s="67"/>
      <c r="J179" s="67"/>
      <c r="K179" s="67"/>
      <c r="L179" s="67"/>
      <c r="M179" s="67"/>
      <c r="N179" s="67"/>
    </row>
    <row r="180" spans="1:14" s="169" customFormat="1" ht="16.5" thickBot="1" x14ac:dyDescent="0.3">
      <c r="A180" s="116" t="s">
        <v>42</v>
      </c>
      <c r="B180" s="132">
        <f>B179/B178</f>
        <v>8860</v>
      </c>
      <c r="C180" s="132">
        <f>C179/C178</f>
        <v>9500</v>
      </c>
      <c r="D180" s="132">
        <f>D179/D178</f>
        <v>7500</v>
      </c>
      <c r="E180" s="132">
        <f>E179/E178</f>
        <v>5500</v>
      </c>
      <c r="F180" s="128"/>
      <c r="G180" s="67"/>
      <c r="H180" s="67"/>
      <c r="I180" s="67"/>
      <c r="J180" s="67"/>
      <c r="K180" s="67"/>
      <c r="L180" s="67"/>
      <c r="M180" s="67"/>
      <c r="N180" s="67"/>
    </row>
    <row r="181" spans="1:14" s="169" customFormat="1" ht="16.5" thickBot="1" x14ac:dyDescent="0.3">
      <c r="A181" s="116" t="s">
        <v>43</v>
      </c>
      <c r="B181" s="156" t="s">
        <v>44</v>
      </c>
      <c r="C181" s="136">
        <f t="shared" ref="C181:E183" si="8">C178/B178-1</f>
        <v>0</v>
      </c>
      <c r="D181" s="136">
        <f t="shared" si="8"/>
        <v>0</v>
      </c>
      <c r="E181" s="136">
        <f t="shared" si="8"/>
        <v>0</v>
      </c>
      <c r="F181" s="128"/>
      <c r="G181" s="67"/>
      <c r="H181" s="67"/>
      <c r="I181" s="67"/>
      <c r="J181" s="67"/>
      <c r="K181" s="67"/>
      <c r="L181" s="67"/>
      <c r="M181" s="67"/>
      <c r="N181" s="67"/>
    </row>
    <row r="182" spans="1:14" s="169" customFormat="1" ht="16.5" thickBot="1" x14ac:dyDescent="0.3">
      <c r="A182" s="116" t="s">
        <v>45</v>
      </c>
      <c r="B182" s="156" t="s">
        <v>44</v>
      </c>
      <c r="C182" s="136">
        <f t="shared" si="8"/>
        <v>7.2234762979684008E-2</v>
      </c>
      <c r="D182" s="136">
        <f t="shared" si="8"/>
        <v>-0.21052631578947367</v>
      </c>
      <c r="E182" s="136">
        <f t="shared" si="8"/>
        <v>-0.26666666666666672</v>
      </c>
      <c r="F182" s="128"/>
      <c r="G182" s="67"/>
      <c r="H182" s="67"/>
      <c r="I182" s="67"/>
      <c r="J182" s="67"/>
      <c r="K182" s="67"/>
      <c r="L182" s="67"/>
      <c r="M182" s="67"/>
      <c r="N182" s="67"/>
    </row>
    <row r="183" spans="1:14" s="169" customFormat="1" ht="16.5" thickBot="1" x14ac:dyDescent="0.3">
      <c r="A183" s="116" t="s">
        <v>46</v>
      </c>
      <c r="B183" s="156" t="s">
        <v>44</v>
      </c>
      <c r="C183" s="136">
        <f t="shared" si="8"/>
        <v>7.2234762979684008E-2</v>
      </c>
      <c r="D183" s="136">
        <f t="shared" si="8"/>
        <v>-0.21052631578947367</v>
      </c>
      <c r="E183" s="136">
        <f t="shared" si="8"/>
        <v>-0.26666666666666672</v>
      </c>
      <c r="F183" s="128"/>
      <c r="G183" s="67"/>
      <c r="H183" s="67"/>
      <c r="I183" s="67"/>
      <c r="J183" s="67"/>
      <c r="K183" s="67"/>
      <c r="L183" s="67"/>
      <c r="M183" s="67"/>
      <c r="N183" s="67"/>
    </row>
    <row r="184" spans="1:14" s="169" customFormat="1" ht="16.5" thickBot="1" x14ac:dyDescent="0.3">
      <c r="A184" s="442" t="s">
        <v>327</v>
      </c>
      <c r="B184" s="443"/>
      <c r="C184" s="443"/>
      <c r="D184" s="443"/>
      <c r="E184" s="444"/>
      <c r="F184" s="128"/>
      <c r="G184" s="67"/>
      <c r="H184" s="67"/>
      <c r="I184" s="67"/>
      <c r="J184" s="67"/>
      <c r="K184" s="67"/>
      <c r="L184" s="67"/>
      <c r="M184" s="67"/>
      <c r="N184" s="67"/>
    </row>
    <row r="185" spans="1:14" s="169" customFormat="1" ht="15.75" x14ac:dyDescent="0.25">
      <c r="A185" s="409"/>
      <c r="B185" s="130">
        <v>2019</v>
      </c>
      <c r="C185" s="130">
        <v>2020</v>
      </c>
      <c r="D185" s="130">
        <v>2021</v>
      </c>
      <c r="E185" s="130">
        <v>2022</v>
      </c>
      <c r="F185" s="163"/>
      <c r="G185" s="162"/>
      <c r="H185" s="162"/>
      <c r="I185" s="67"/>
      <c r="J185" s="67"/>
      <c r="K185" s="67"/>
      <c r="L185" s="67"/>
      <c r="M185" s="67"/>
      <c r="N185" s="67"/>
    </row>
    <row r="186" spans="1:14" s="169" customFormat="1" ht="16.5" thickBot="1" x14ac:dyDescent="0.3">
      <c r="A186" s="410"/>
      <c r="B186" s="131" t="s">
        <v>13</v>
      </c>
      <c r="C186" s="131" t="s">
        <v>14</v>
      </c>
      <c r="D186" s="131" t="s">
        <v>14</v>
      </c>
      <c r="E186" s="131" t="s">
        <v>14</v>
      </c>
      <c r="F186" s="163"/>
      <c r="G186" s="162"/>
      <c r="H186" s="162"/>
      <c r="I186" s="67"/>
      <c r="J186" s="67"/>
      <c r="K186" s="67"/>
      <c r="L186" s="67"/>
      <c r="M186" s="67"/>
      <c r="N186" s="67"/>
    </row>
    <row r="187" spans="1:14" s="169" customFormat="1" ht="16.5" thickBot="1" x14ac:dyDescent="0.3">
      <c r="A187" s="172" t="s">
        <v>85</v>
      </c>
      <c r="B187" s="173">
        <f>B188+B189+B190+B191</f>
        <v>0</v>
      </c>
      <c r="C187" s="173">
        <f>C188+C189+C190+C191</f>
        <v>0</v>
      </c>
      <c r="D187" s="173">
        <f>D188+D189+D190+D191</f>
        <v>0</v>
      </c>
      <c r="E187" s="173">
        <f>E188+E189+E190+E191</f>
        <v>0</v>
      </c>
      <c r="F187" s="163"/>
      <c r="G187" s="162"/>
      <c r="H187" s="162"/>
      <c r="I187" s="67"/>
      <c r="J187" s="67"/>
      <c r="K187" s="67"/>
      <c r="L187" s="67"/>
      <c r="M187" s="67"/>
      <c r="N187" s="67"/>
    </row>
    <row r="188" spans="1:14" s="169" customFormat="1" ht="16.5" thickBot="1" x14ac:dyDescent="0.3">
      <c r="A188" s="174" t="s">
        <v>49</v>
      </c>
      <c r="B188" s="173"/>
      <c r="C188" s="173"/>
      <c r="D188" s="173"/>
      <c r="E188" s="173"/>
      <c r="F188" s="163"/>
      <c r="G188" s="162"/>
      <c r="H188" s="162"/>
      <c r="I188" s="67"/>
      <c r="J188" s="67"/>
      <c r="K188" s="67"/>
      <c r="L188" s="67"/>
      <c r="M188" s="67"/>
      <c r="N188" s="67"/>
    </row>
    <row r="189" spans="1:14" s="169" customFormat="1" ht="16.5" thickBot="1" x14ac:dyDescent="0.3">
      <c r="A189" s="174" t="s">
        <v>306</v>
      </c>
      <c r="B189" s="173">
        <v>0</v>
      </c>
      <c r="C189" s="173">
        <v>0</v>
      </c>
      <c r="D189" s="173">
        <v>0</v>
      </c>
      <c r="E189" s="173">
        <v>0</v>
      </c>
      <c r="F189" s="163"/>
      <c r="G189" s="162"/>
      <c r="H189" s="162"/>
      <c r="I189" s="67"/>
      <c r="J189" s="67"/>
      <c r="K189" s="67"/>
      <c r="L189" s="67"/>
      <c r="M189" s="67"/>
      <c r="N189" s="67"/>
    </row>
    <row r="190" spans="1:14" s="169" customFormat="1" ht="16.5" thickBot="1" x14ac:dyDescent="0.3">
      <c r="A190" s="174" t="s">
        <v>307</v>
      </c>
      <c r="B190" s="173">
        <v>0</v>
      </c>
      <c r="C190" s="173">
        <v>0</v>
      </c>
      <c r="D190" s="173">
        <v>0</v>
      </c>
      <c r="E190" s="173">
        <v>0</v>
      </c>
      <c r="F190" s="163"/>
      <c r="G190" s="162"/>
      <c r="H190" s="162"/>
      <c r="I190" s="67"/>
      <c r="J190" s="67"/>
      <c r="K190" s="67"/>
      <c r="L190" s="67"/>
      <c r="M190" s="67"/>
      <c r="N190" s="67"/>
    </row>
    <row r="191" spans="1:14" s="169" customFormat="1" ht="16.5" thickBot="1" x14ac:dyDescent="0.3">
      <c r="A191" s="174" t="s">
        <v>308</v>
      </c>
      <c r="B191" s="173">
        <v>0</v>
      </c>
      <c r="C191" s="173">
        <v>0</v>
      </c>
      <c r="D191" s="173">
        <v>0</v>
      </c>
      <c r="E191" s="173">
        <v>0</v>
      </c>
      <c r="F191" s="163"/>
      <c r="G191" s="162"/>
      <c r="H191" s="162"/>
      <c r="I191" s="67"/>
      <c r="J191" s="67"/>
      <c r="K191" s="67"/>
      <c r="L191" s="67"/>
      <c r="M191" s="67"/>
      <c r="N191" s="67"/>
    </row>
    <row r="192" spans="1:14" s="169" customFormat="1" ht="16.5" thickBot="1" x14ac:dyDescent="0.3">
      <c r="A192" s="172" t="s">
        <v>86</v>
      </c>
      <c r="B192" s="175">
        <f>B193+B194+B195+B196</f>
        <v>8860</v>
      </c>
      <c r="C192" s="175">
        <f t="shared" ref="C192:E192" si="9">C193+C194+C195+C196</f>
        <v>9500</v>
      </c>
      <c r="D192" s="175">
        <f t="shared" si="9"/>
        <v>7500</v>
      </c>
      <c r="E192" s="175">
        <f t="shared" si="9"/>
        <v>5500</v>
      </c>
      <c r="F192" s="163"/>
      <c r="G192" s="162"/>
      <c r="H192" s="162"/>
      <c r="I192" s="67"/>
      <c r="J192" s="67"/>
      <c r="K192" s="67"/>
      <c r="L192" s="67"/>
      <c r="M192" s="67"/>
      <c r="N192" s="67"/>
    </row>
    <row r="193" spans="1:14" s="169" customFormat="1" ht="16.5" thickBot="1" x14ac:dyDescent="0.3">
      <c r="A193" s="174" t="s">
        <v>49</v>
      </c>
      <c r="B193" s="173"/>
      <c r="C193" s="176"/>
      <c r="D193" s="176"/>
      <c r="E193" s="176"/>
      <c r="F193" s="163"/>
      <c r="G193" s="162"/>
      <c r="H193" s="162"/>
      <c r="I193" s="67"/>
      <c r="J193" s="67"/>
      <c r="K193" s="67"/>
      <c r="L193" s="67"/>
      <c r="M193" s="67"/>
      <c r="N193" s="67"/>
    </row>
    <row r="194" spans="1:14" s="169" customFormat="1" ht="16.5" thickBot="1" x14ac:dyDescent="0.3">
      <c r="A194" s="174" t="s">
        <v>306</v>
      </c>
      <c r="B194" s="173">
        <v>8460</v>
      </c>
      <c r="C194" s="176">
        <v>9000</v>
      </c>
      <c r="D194" s="176">
        <v>7000</v>
      </c>
      <c r="E194" s="176">
        <v>5000</v>
      </c>
      <c r="F194" s="163"/>
      <c r="G194" s="162"/>
      <c r="H194" s="162"/>
      <c r="I194" s="67"/>
      <c r="J194" s="67"/>
      <c r="K194" s="67"/>
      <c r="L194" s="67"/>
      <c r="M194" s="67"/>
      <c r="N194" s="67"/>
    </row>
    <row r="195" spans="1:14" s="169" customFormat="1" ht="16.5" thickBot="1" x14ac:dyDescent="0.3">
      <c r="A195" s="174" t="s">
        <v>307</v>
      </c>
      <c r="B195" s="173"/>
      <c r="C195" s="176">
        <v>0</v>
      </c>
      <c r="D195" s="176">
        <v>0</v>
      </c>
      <c r="E195" s="176">
        <v>0</v>
      </c>
      <c r="F195" s="163"/>
      <c r="G195" s="162"/>
      <c r="H195" s="162"/>
      <c r="I195" s="67"/>
      <c r="J195" s="67"/>
      <c r="K195" s="67"/>
      <c r="L195" s="67"/>
      <c r="M195" s="67"/>
      <c r="N195" s="67"/>
    </row>
    <row r="196" spans="1:14" s="169" customFormat="1" ht="16.5" thickBot="1" x14ac:dyDescent="0.3">
      <c r="A196" s="174" t="s">
        <v>308</v>
      </c>
      <c r="B196" s="173">
        <v>400</v>
      </c>
      <c r="C196" s="176">
        <v>500</v>
      </c>
      <c r="D196" s="176">
        <v>500</v>
      </c>
      <c r="E196" s="176">
        <v>500</v>
      </c>
      <c r="F196" s="163"/>
      <c r="G196" s="162"/>
      <c r="H196" s="162"/>
      <c r="I196" s="67"/>
      <c r="J196" s="67"/>
      <c r="K196" s="67"/>
      <c r="L196" s="67"/>
      <c r="M196" s="67"/>
      <c r="N196" s="67"/>
    </row>
    <row r="197" spans="1:14" s="169" customFormat="1" ht="16.5" thickBot="1" x14ac:dyDescent="0.3">
      <c r="A197" s="182" t="s">
        <v>172</v>
      </c>
      <c r="B197" s="175">
        <f>B187+B192</f>
        <v>8860</v>
      </c>
      <c r="C197" s="175">
        <f t="shared" ref="C197:E197" si="10">C187+C192</f>
        <v>9500</v>
      </c>
      <c r="D197" s="175">
        <f t="shared" si="10"/>
        <v>7500</v>
      </c>
      <c r="E197" s="175">
        <f t="shared" si="10"/>
        <v>5500</v>
      </c>
      <c r="F197" s="163"/>
      <c r="G197" s="162"/>
      <c r="H197" s="162"/>
      <c r="I197" s="67"/>
      <c r="J197" s="67"/>
      <c r="K197" s="67"/>
      <c r="L197" s="67"/>
      <c r="M197" s="67"/>
      <c r="N197" s="67"/>
    </row>
    <row r="198" spans="1:14" s="169" customFormat="1" ht="32.25" thickBot="1" x14ac:dyDescent="0.3">
      <c r="A198" s="167" t="s">
        <v>180</v>
      </c>
      <c r="B198" s="455" t="s">
        <v>328</v>
      </c>
      <c r="C198" s="456"/>
      <c r="D198" s="457"/>
      <c r="E198" s="458"/>
      <c r="F198" s="128"/>
      <c r="G198" s="171"/>
      <c r="H198" s="171"/>
      <c r="I198" s="171"/>
      <c r="J198" s="171"/>
      <c r="K198" s="171"/>
      <c r="L198" s="67"/>
      <c r="M198" s="67"/>
      <c r="N198" s="67"/>
    </row>
    <row r="199" spans="1:14" s="169" customFormat="1" ht="63.75" thickBot="1" x14ac:dyDescent="0.3">
      <c r="A199" s="167" t="s">
        <v>329</v>
      </c>
      <c r="B199" s="167" t="s">
        <v>330</v>
      </c>
      <c r="C199" s="168" t="s">
        <v>301</v>
      </c>
      <c r="D199" s="455" t="s">
        <v>331</v>
      </c>
      <c r="E199" s="458"/>
      <c r="F199" s="128"/>
      <c r="G199" s="67"/>
      <c r="H199" s="67"/>
      <c r="I199" s="67"/>
      <c r="J199" s="67"/>
      <c r="K199" s="67"/>
      <c r="L199" s="67"/>
      <c r="M199" s="67"/>
      <c r="N199" s="67"/>
    </row>
    <row r="200" spans="1:14" s="169" customFormat="1" ht="16.5" thickBot="1" x14ac:dyDescent="0.3">
      <c r="A200" s="170" t="s">
        <v>36</v>
      </c>
      <c r="B200" s="436" t="s">
        <v>312</v>
      </c>
      <c r="C200" s="437"/>
      <c r="D200" s="437"/>
      <c r="E200" s="438"/>
      <c r="F200" s="128"/>
      <c r="G200" s="67"/>
      <c r="H200" s="67"/>
      <c r="I200" s="67"/>
      <c r="J200" s="67"/>
      <c r="K200" s="67"/>
      <c r="L200" s="67"/>
      <c r="M200" s="67"/>
      <c r="N200" s="67"/>
    </row>
    <row r="201" spans="1:14" s="169" customFormat="1" ht="16.5" thickBot="1" x14ac:dyDescent="0.3">
      <c r="A201" s="170" t="s">
        <v>38</v>
      </c>
      <c r="B201" s="439" t="s">
        <v>304</v>
      </c>
      <c r="C201" s="440"/>
      <c r="D201" s="440"/>
      <c r="E201" s="441"/>
      <c r="F201" s="128"/>
      <c r="G201" s="67"/>
      <c r="H201" s="67"/>
      <c r="I201" s="67"/>
      <c r="J201" s="67"/>
      <c r="K201" s="67"/>
      <c r="L201" s="67"/>
      <c r="M201" s="67"/>
      <c r="N201" s="67"/>
    </row>
    <row r="202" spans="1:14" s="169" customFormat="1" ht="16.5" thickBot="1" x14ac:dyDescent="0.3">
      <c r="A202" s="116" t="s">
        <v>40</v>
      </c>
      <c r="B202" s="156">
        <v>1</v>
      </c>
      <c r="C202" s="156">
        <v>1</v>
      </c>
      <c r="D202" s="156">
        <v>1</v>
      </c>
      <c r="E202" s="156">
        <v>1</v>
      </c>
      <c r="F202" s="128"/>
      <c r="G202" s="67"/>
      <c r="H202" s="67"/>
      <c r="I202" s="67"/>
      <c r="J202" s="67"/>
      <c r="K202" s="67"/>
      <c r="L202" s="67"/>
      <c r="M202" s="67"/>
      <c r="N202" s="67"/>
    </row>
    <row r="203" spans="1:14" s="169" customFormat="1" ht="16.5" thickBot="1" x14ac:dyDescent="0.3">
      <c r="A203" s="116" t="s">
        <v>41</v>
      </c>
      <c r="B203" s="132">
        <f>B221</f>
        <v>4300</v>
      </c>
      <c r="C203" s="132">
        <f>C221</f>
        <v>6800</v>
      </c>
      <c r="D203" s="132">
        <f>D221</f>
        <v>6800</v>
      </c>
      <c r="E203" s="132">
        <f>E221</f>
        <v>6800</v>
      </c>
      <c r="F203" s="128"/>
      <c r="G203" s="67"/>
      <c r="H203" s="67"/>
      <c r="I203" s="67"/>
      <c r="J203" s="67"/>
      <c r="K203" s="67"/>
      <c r="L203" s="67"/>
      <c r="M203" s="67"/>
      <c r="N203" s="67"/>
    </row>
    <row r="204" spans="1:14" s="169" customFormat="1" ht="16.5" thickBot="1" x14ac:dyDescent="0.3">
      <c r="A204" s="116" t="s">
        <v>42</v>
      </c>
      <c r="B204" s="132">
        <f>B203/B202</f>
        <v>4300</v>
      </c>
      <c r="C204" s="132">
        <f>C203/C202</f>
        <v>6800</v>
      </c>
      <c r="D204" s="132">
        <f>D203/D202</f>
        <v>6800</v>
      </c>
      <c r="E204" s="132">
        <f>E203/E202</f>
        <v>6800</v>
      </c>
      <c r="F204" s="128"/>
      <c r="G204" s="67"/>
      <c r="H204" s="67"/>
      <c r="I204" s="67"/>
      <c r="J204" s="67"/>
      <c r="K204" s="67"/>
      <c r="L204" s="67"/>
      <c r="M204" s="67"/>
      <c r="N204" s="67"/>
    </row>
    <row r="205" spans="1:14" s="169" customFormat="1" ht="16.5" thickBot="1" x14ac:dyDescent="0.3">
      <c r="A205" s="116" t="s">
        <v>43</v>
      </c>
      <c r="B205" s="156" t="s">
        <v>44</v>
      </c>
      <c r="C205" s="136">
        <f t="shared" ref="C205:E207" si="11">C202/B202-1</f>
        <v>0</v>
      </c>
      <c r="D205" s="136">
        <f t="shared" si="11"/>
        <v>0</v>
      </c>
      <c r="E205" s="136">
        <f t="shared" si="11"/>
        <v>0</v>
      </c>
      <c r="F205" s="128"/>
      <c r="G205" s="67"/>
      <c r="H205" s="67"/>
      <c r="I205" s="67"/>
      <c r="J205" s="67"/>
      <c r="K205" s="67"/>
      <c r="L205" s="67"/>
      <c r="M205" s="67"/>
      <c r="N205" s="67"/>
    </row>
    <row r="206" spans="1:14" s="169" customFormat="1" ht="16.5" thickBot="1" x14ac:dyDescent="0.3">
      <c r="A206" s="116" t="s">
        <v>45</v>
      </c>
      <c r="B206" s="156" t="s">
        <v>44</v>
      </c>
      <c r="C206" s="136">
        <f t="shared" si="11"/>
        <v>0.58139534883720922</v>
      </c>
      <c r="D206" s="136">
        <f t="shared" si="11"/>
        <v>0</v>
      </c>
      <c r="E206" s="136">
        <f t="shared" si="11"/>
        <v>0</v>
      </c>
      <c r="F206" s="128"/>
      <c r="G206" s="67"/>
      <c r="H206" s="67"/>
      <c r="I206" s="67"/>
      <c r="J206" s="67"/>
      <c r="K206" s="67"/>
      <c r="L206" s="67"/>
      <c r="M206" s="67"/>
      <c r="N206" s="67"/>
    </row>
    <row r="207" spans="1:14" s="169" customFormat="1" ht="16.5" thickBot="1" x14ac:dyDescent="0.3">
      <c r="A207" s="116" t="s">
        <v>46</v>
      </c>
      <c r="B207" s="156" t="s">
        <v>44</v>
      </c>
      <c r="C207" s="136">
        <f t="shared" si="11"/>
        <v>0.58139534883720922</v>
      </c>
      <c r="D207" s="136">
        <f t="shared" si="11"/>
        <v>0</v>
      </c>
      <c r="E207" s="136">
        <f t="shared" si="11"/>
        <v>0</v>
      </c>
      <c r="F207" s="128"/>
      <c r="G207" s="67"/>
      <c r="H207" s="67"/>
      <c r="I207" s="67"/>
      <c r="J207" s="67"/>
      <c r="K207" s="67"/>
      <c r="L207" s="67"/>
      <c r="M207" s="67"/>
      <c r="N207" s="67"/>
    </row>
    <row r="208" spans="1:14" s="169" customFormat="1" ht="16.5" thickBot="1" x14ac:dyDescent="0.3">
      <c r="A208" s="442" t="s">
        <v>332</v>
      </c>
      <c r="B208" s="443"/>
      <c r="C208" s="443"/>
      <c r="D208" s="443"/>
      <c r="E208" s="444"/>
      <c r="F208" s="128"/>
      <c r="G208" s="67"/>
      <c r="H208" s="67"/>
      <c r="I208" s="67"/>
      <c r="J208" s="67"/>
      <c r="K208" s="67"/>
      <c r="L208" s="67"/>
      <c r="M208" s="67"/>
      <c r="N208" s="67"/>
    </row>
    <row r="209" spans="1:14" s="169" customFormat="1" ht="15.75" x14ac:dyDescent="0.25">
      <c r="A209" s="409"/>
      <c r="B209" s="130">
        <v>2019</v>
      </c>
      <c r="C209" s="130">
        <v>2020</v>
      </c>
      <c r="D209" s="130">
        <v>2021</v>
      </c>
      <c r="E209" s="130">
        <v>2022</v>
      </c>
      <c r="F209" s="163"/>
      <c r="G209" s="162"/>
      <c r="H209" s="162"/>
      <c r="I209" s="67"/>
      <c r="J209" s="67"/>
      <c r="K209" s="67"/>
      <c r="L209" s="67"/>
      <c r="M209" s="67"/>
      <c r="N209" s="67"/>
    </row>
    <row r="210" spans="1:14" s="169" customFormat="1" ht="16.5" thickBot="1" x14ac:dyDescent="0.3">
      <c r="A210" s="410"/>
      <c r="B210" s="131" t="s">
        <v>13</v>
      </c>
      <c r="C210" s="131" t="s">
        <v>14</v>
      </c>
      <c r="D210" s="131" t="s">
        <v>14</v>
      </c>
      <c r="E210" s="131" t="s">
        <v>14</v>
      </c>
      <c r="F210" s="163"/>
      <c r="G210" s="162"/>
      <c r="H210" s="162"/>
      <c r="I210" s="67"/>
      <c r="J210" s="67"/>
      <c r="K210" s="67"/>
      <c r="L210" s="67"/>
      <c r="M210" s="67"/>
      <c r="N210" s="67"/>
    </row>
    <row r="211" spans="1:14" s="169" customFormat="1" ht="16.5" thickBot="1" x14ac:dyDescent="0.3">
      <c r="A211" s="172" t="s">
        <v>85</v>
      </c>
      <c r="B211" s="173">
        <f>B212+B213+B214+B215</f>
        <v>0</v>
      </c>
      <c r="C211" s="173">
        <f>C212+C213+C214+C215</f>
        <v>0</v>
      </c>
      <c r="D211" s="173">
        <f>D212+D213+D214+D215</f>
        <v>0</v>
      </c>
      <c r="E211" s="173">
        <f>E212+E213+E214+E215</f>
        <v>0</v>
      </c>
      <c r="F211" s="163"/>
      <c r="G211" s="162"/>
      <c r="H211" s="162"/>
      <c r="I211" s="67"/>
      <c r="J211" s="67"/>
      <c r="K211" s="67"/>
      <c r="L211" s="67"/>
      <c r="M211" s="67"/>
      <c r="N211" s="67"/>
    </row>
    <row r="212" spans="1:14" s="169" customFormat="1" ht="16.5" thickBot="1" x14ac:dyDescent="0.3">
      <c r="A212" s="174" t="s">
        <v>49</v>
      </c>
      <c r="B212" s="173"/>
      <c r="C212" s="173"/>
      <c r="D212" s="173"/>
      <c r="E212" s="173"/>
      <c r="F212" s="163"/>
      <c r="G212" s="162"/>
      <c r="H212" s="162"/>
      <c r="I212" s="67"/>
      <c r="J212" s="67"/>
      <c r="K212" s="67"/>
      <c r="L212" s="67"/>
      <c r="M212" s="67"/>
      <c r="N212" s="67"/>
    </row>
    <row r="213" spans="1:14" s="169" customFormat="1" ht="16.5" thickBot="1" x14ac:dyDescent="0.3">
      <c r="A213" s="174" t="s">
        <v>306</v>
      </c>
      <c r="B213" s="173">
        <v>0</v>
      </c>
      <c r="C213" s="173">
        <v>0</v>
      </c>
      <c r="D213" s="173">
        <v>0</v>
      </c>
      <c r="E213" s="173">
        <v>0</v>
      </c>
      <c r="F213" s="163"/>
      <c r="G213" s="162"/>
      <c r="H213" s="162"/>
      <c r="I213" s="67"/>
      <c r="J213" s="67"/>
      <c r="K213" s="67"/>
      <c r="L213" s="67"/>
      <c r="M213" s="67"/>
      <c r="N213" s="67"/>
    </row>
    <row r="214" spans="1:14" s="169" customFormat="1" ht="16.5" thickBot="1" x14ac:dyDescent="0.3">
      <c r="A214" s="174" t="s">
        <v>307</v>
      </c>
      <c r="B214" s="173">
        <v>0</v>
      </c>
      <c r="C214" s="173">
        <v>0</v>
      </c>
      <c r="D214" s="173">
        <v>0</v>
      </c>
      <c r="E214" s="173">
        <v>0</v>
      </c>
      <c r="F214" s="163"/>
      <c r="G214" s="162"/>
      <c r="H214" s="162"/>
      <c r="I214" s="67"/>
      <c r="J214" s="67"/>
      <c r="K214" s="67"/>
      <c r="L214" s="67"/>
      <c r="M214" s="67"/>
      <c r="N214" s="67"/>
    </row>
    <row r="215" spans="1:14" s="169" customFormat="1" ht="16.5" thickBot="1" x14ac:dyDescent="0.3">
      <c r="A215" s="174" t="s">
        <v>308</v>
      </c>
      <c r="B215" s="173">
        <v>0</v>
      </c>
      <c r="C215" s="173">
        <v>0</v>
      </c>
      <c r="D215" s="173">
        <v>0</v>
      </c>
      <c r="E215" s="173">
        <v>0</v>
      </c>
      <c r="F215" s="163"/>
      <c r="G215" s="162"/>
      <c r="H215" s="162"/>
      <c r="I215" s="67"/>
      <c r="J215" s="67"/>
      <c r="K215" s="67"/>
      <c r="L215" s="67"/>
      <c r="M215" s="67"/>
      <c r="N215" s="67"/>
    </row>
    <row r="216" spans="1:14" s="169" customFormat="1" ht="16.5" thickBot="1" x14ac:dyDescent="0.3">
      <c r="A216" s="172" t="s">
        <v>86</v>
      </c>
      <c r="B216" s="173">
        <f>B217+B218+B219+B220</f>
        <v>4300</v>
      </c>
      <c r="C216" s="173">
        <f>C217+C218+C219+C220</f>
        <v>6800</v>
      </c>
      <c r="D216" s="173">
        <f>D217+D218+D219+D220</f>
        <v>6800</v>
      </c>
      <c r="E216" s="173">
        <f>E217+E218+E219+E220</f>
        <v>6800</v>
      </c>
      <c r="F216" s="163"/>
      <c r="G216" s="162"/>
      <c r="H216" s="162"/>
      <c r="I216" s="67"/>
      <c r="J216" s="67"/>
      <c r="K216" s="67"/>
      <c r="L216" s="67"/>
      <c r="M216" s="67"/>
      <c r="N216" s="67"/>
    </row>
    <row r="217" spans="1:14" s="169" customFormat="1" ht="16.5" thickBot="1" x14ac:dyDescent="0.3">
      <c r="A217" s="174" t="s">
        <v>49</v>
      </c>
      <c r="B217" s="173"/>
      <c r="C217" s="173"/>
      <c r="D217" s="173"/>
      <c r="E217" s="173"/>
      <c r="F217" s="163"/>
      <c r="G217" s="162"/>
      <c r="H217" s="162"/>
      <c r="I217" s="67"/>
      <c r="J217" s="67"/>
      <c r="K217" s="67"/>
      <c r="L217" s="67"/>
      <c r="M217" s="67"/>
      <c r="N217" s="67"/>
    </row>
    <row r="218" spans="1:14" s="169" customFormat="1" ht="16.5" thickBot="1" x14ac:dyDescent="0.3">
      <c r="A218" s="174" t="s">
        <v>306</v>
      </c>
      <c r="B218" s="173">
        <v>4000</v>
      </c>
      <c r="C218" s="176">
        <v>4000</v>
      </c>
      <c r="D218" s="176">
        <v>4000</v>
      </c>
      <c r="E218" s="176">
        <v>4000</v>
      </c>
      <c r="F218" s="163"/>
      <c r="G218" s="162"/>
      <c r="H218" s="162"/>
      <c r="I218" s="67"/>
      <c r="J218" s="67"/>
      <c r="K218" s="67"/>
      <c r="L218" s="67"/>
      <c r="M218" s="67"/>
      <c r="N218" s="67"/>
    </row>
    <row r="219" spans="1:14" s="169" customFormat="1" ht="16.5" thickBot="1" x14ac:dyDescent="0.3">
      <c r="A219" s="174" t="s">
        <v>307</v>
      </c>
      <c r="B219" s="173"/>
      <c r="C219" s="176">
        <v>2500</v>
      </c>
      <c r="D219" s="176">
        <v>2500</v>
      </c>
      <c r="E219" s="176">
        <v>2500</v>
      </c>
      <c r="F219" s="163"/>
      <c r="G219" s="162"/>
      <c r="H219" s="162"/>
      <c r="I219" s="67"/>
      <c r="J219" s="67"/>
      <c r="K219" s="67"/>
      <c r="L219" s="67"/>
      <c r="M219" s="67"/>
      <c r="N219" s="67"/>
    </row>
    <row r="220" spans="1:14" s="169" customFormat="1" ht="16.5" thickBot="1" x14ac:dyDescent="0.3">
      <c r="A220" s="174" t="s">
        <v>308</v>
      </c>
      <c r="B220" s="173">
        <v>300</v>
      </c>
      <c r="C220" s="176">
        <v>300</v>
      </c>
      <c r="D220" s="176">
        <v>300</v>
      </c>
      <c r="E220" s="176">
        <v>300</v>
      </c>
      <c r="F220" s="163"/>
      <c r="G220" s="162"/>
      <c r="H220" s="162"/>
      <c r="I220" s="67"/>
      <c r="J220" s="67"/>
      <c r="K220" s="67"/>
      <c r="L220" s="67"/>
      <c r="M220" s="67"/>
      <c r="N220" s="67"/>
    </row>
    <row r="221" spans="1:14" s="169" customFormat="1" ht="16.5" thickBot="1" x14ac:dyDescent="0.3">
      <c r="A221" s="182" t="s">
        <v>333</v>
      </c>
      <c r="B221" s="175">
        <f>B211+B216</f>
        <v>4300</v>
      </c>
      <c r="C221" s="175">
        <f>C211+C216</f>
        <v>6800</v>
      </c>
      <c r="D221" s="175">
        <f>D211+D216</f>
        <v>6800</v>
      </c>
      <c r="E221" s="175">
        <f>E211+E216</f>
        <v>6800</v>
      </c>
      <c r="F221" s="163"/>
      <c r="G221" s="162"/>
      <c r="H221" s="162"/>
      <c r="I221" s="67"/>
      <c r="J221" s="67"/>
      <c r="K221" s="67"/>
      <c r="L221" s="67"/>
      <c r="M221" s="67"/>
      <c r="N221" s="67"/>
    </row>
    <row r="222" spans="1:14" s="169" customFormat="1" ht="32.25" thickBot="1" x14ac:dyDescent="0.3">
      <c r="A222" s="167" t="s">
        <v>180</v>
      </c>
      <c r="B222" s="455" t="s">
        <v>334</v>
      </c>
      <c r="C222" s="456"/>
      <c r="D222" s="457"/>
      <c r="E222" s="458"/>
      <c r="F222" s="128"/>
      <c r="G222" s="171"/>
      <c r="H222" s="171"/>
      <c r="I222" s="171"/>
      <c r="J222" s="171"/>
      <c r="K222" s="171"/>
      <c r="L222" s="67"/>
      <c r="M222" s="67"/>
      <c r="N222" s="67"/>
    </row>
    <row r="223" spans="1:14" s="169" customFormat="1" ht="63.75" thickBot="1" x14ac:dyDescent="0.3">
      <c r="A223" s="167" t="s">
        <v>335</v>
      </c>
      <c r="B223" s="167" t="s">
        <v>334</v>
      </c>
      <c r="C223" s="168" t="s">
        <v>301</v>
      </c>
      <c r="D223" s="455" t="s">
        <v>336</v>
      </c>
      <c r="E223" s="458"/>
      <c r="F223" s="128"/>
      <c r="G223" s="67"/>
      <c r="H223" s="67"/>
      <c r="I223" s="67"/>
      <c r="J223" s="67"/>
      <c r="K223" s="67"/>
      <c r="L223" s="67"/>
      <c r="M223" s="67"/>
      <c r="N223" s="67"/>
    </row>
    <row r="224" spans="1:14" s="169" customFormat="1" ht="16.5" thickBot="1" x14ac:dyDescent="0.3">
      <c r="A224" s="170" t="s">
        <v>36</v>
      </c>
      <c r="B224" s="436" t="s">
        <v>312</v>
      </c>
      <c r="C224" s="437"/>
      <c r="D224" s="437"/>
      <c r="E224" s="438"/>
      <c r="F224" s="128"/>
      <c r="G224" s="67"/>
      <c r="H224" s="67"/>
      <c r="I224" s="67"/>
      <c r="J224" s="67"/>
      <c r="K224" s="67"/>
      <c r="L224" s="67"/>
      <c r="M224" s="67"/>
      <c r="N224" s="67"/>
    </row>
    <row r="225" spans="1:14" s="169" customFormat="1" ht="16.5" thickBot="1" x14ac:dyDescent="0.3">
      <c r="A225" s="170" t="s">
        <v>38</v>
      </c>
      <c r="B225" s="439" t="s">
        <v>304</v>
      </c>
      <c r="C225" s="440"/>
      <c r="D225" s="440"/>
      <c r="E225" s="441"/>
      <c r="F225" s="128"/>
      <c r="G225" s="67"/>
      <c r="H225" s="67"/>
      <c r="I225" s="67"/>
      <c r="J225" s="67"/>
      <c r="K225" s="67"/>
      <c r="L225" s="67"/>
      <c r="M225" s="67"/>
      <c r="N225" s="67"/>
    </row>
    <row r="226" spans="1:14" s="169" customFormat="1" ht="16.5" thickBot="1" x14ac:dyDescent="0.3">
      <c r="A226" s="116" t="s">
        <v>40</v>
      </c>
      <c r="B226" s="156">
        <v>1</v>
      </c>
      <c r="C226" s="156">
        <v>1</v>
      </c>
      <c r="D226" s="156">
        <v>1</v>
      </c>
      <c r="E226" s="156">
        <v>1</v>
      </c>
      <c r="F226" s="128"/>
      <c r="G226" s="67"/>
      <c r="H226" s="67"/>
      <c r="I226" s="67"/>
      <c r="J226" s="67"/>
      <c r="K226" s="67"/>
      <c r="L226" s="67"/>
      <c r="M226" s="67"/>
      <c r="N226" s="67"/>
    </row>
    <row r="227" spans="1:14" s="169" customFormat="1" ht="16.5" thickBot="1" x14ac:dyDescent="0.3">
      <c r="A227" s="116" t="s">
        <v>41</v>
      </c>
      <c r="B227" s="132">
        <f>B245</f>
        <v>3300</v>
      </c>
      <c r="C227" s="132">
        <f>C245</f>
        <v>3800</v>
      </c>
      <c r="D227" s="132">
        <f>D245</f>
        <v>3800</v>
      </c>
      <c r="E227" s="132">
        <f>E245</f>
        <v>3900</v>
      </c>
      <c r="F227" s="128"/>
      <c r="G227" s="67"/>
      <c r="H227" s="67"/>
      <c r="I227" s="67"/>
      <c r="J227" s="67"/>
      <c r="K227" s="67"/>
      <c r="L227" s="67"/>
      <c r="M227" s="67"/>
      <c r="N227" s="67"/>
    </row>
    <row r="228" spans="1:14" s="169" customFormat="1" ht="16.5" thickBot="1" x14ac:dyDescent="0.3">
      <c r="A228" s="116" t="s">
        <v>42</v>
      </c>
      <c r="B228" s="132">
        <f>B227/B226</f>
        <v>3300</v>
      </c>
      <c r="C228" s="132">
        <f>C227/C226</f>
        <v>3800</v>
      </c>
      <c r="D228" s="132">
        <f>D227/D226</f>
        <v>3800</v>
      </c>
      <c r="E228" s="132">
        <f>E227/E226</f>
        <v>3900</v>
      </c>
      <c r="F228" s="128"/>
      <c r="G228" s="67"/>
      <c r="H228" s="67"/>
      <c r="I228" s="67"/>
      <c r="J228" s="67"/>
      <c r="K228" s="67"/>
      <c r="L228" s="67"/>
      <c r="M228" s="67"/>
      <c r="N228" s="67"/>
    </row>
    <row r="229" spans="1:14" s="169" customFormat="1" ht="16.5" thickBot="1" x14ac:dyDescent="0.3">
      <c r="A229" s="116" t="s">
        <v>43</v>
      </c>
      <c r="B229" s="156" t="s">
        <v>44</v>
      </c>
      <c r="C229" s="136">
        <f t="shared" ref="C229:E231" si="12">C226/B226-1</f>
        <v>0</v>
      </c>
      <c r="D229" s="136">
        <f t="shared" si="12"/>
        <v>0</v>
      </c>
      <c r="E229" s="136">
        <f t="shared" si="12"/>
        <v>0</v>
      </c>
      <c r="F229" s="128"/>
      <c r="G229" s="67"/>
      <c r="H229" s="67"/>
      <c r="I229" s="67"/>
      <c r="J229" s="67"/>
      <c r="K229" s="67"/>
      <c r="L229" s="67"/>
      <c r="M229" s="67"/>
      <c r="N229" s="67"/>
    </row>
    <row r="230" spans="1:14" s="169" customFormat="1" ht="16.5" thickBot="1" x14ac:dyDescent="0.3">
      <c r="A230" s="116" t="s">
        <v>45</v>
      </c>
      <c r="B230" s="156" t="s">
        <v>44</v>
      </c>
      <c r="C230" s="136">
        <f t="shared" si="12"/>
        <v>0.1515151515151516</v>
      </c>
      <c r="D230" s="136">
        <f t="shared" si="12"/>
        <v>0</v>
      </c>
      <c r="E230" s="136">
        <f t="shared" si="12"/>
        <v>2.6315789473684292E-2</v>
      </c>
      <c r="F230" s="128"/>
      <c r="G230" s="67"/>
      <c r="H230" s="67"/>
      <c r="I230" s="67"/>
      <c r="J230" s="67"/>
      <c r="K230" s="67"/>
      <c r="L230" s="67"/>
      <c r="M230" s="67"/>
      <c r="N230" s="67"/>
    </row>
    <row r="231" spans="1:14" s="169" customFormat="1" ht="16.5" thickBot="1" x14ac:dyDescent="0.3">
      <c r="A231" s="116" t="s">
        <v>46</v>
      </c>
      <c r="B231" s="156" t="s">
        <v>44</v>
      </c>
      <c r="C231" s="136">
        <f t="shared" si="12"/>
        <v>0.1515151515151516</v>
      </c>
      <c r="D231" s="136">
        <f t="shared" si="12"/>
        <v>0</v>
      </c>
      <c r="E231" s="136">
        <f t="shared" si="12"/>
        <v>2.6315789473684292E-2</v>
      </c>
      <c r="F231" s="128"/>
      <c r="G231" s="67"/>
      <c r="H231" s="67"/>
      <c r="I231" s="67"/>
      <c r="J231" s="67"/>
      <c r="K231" s="67"/>
      <c r="L231" s="67"/>
      <c r="M231" s="67"/>
      <c r="N231" s="67"/>
    </row>
    <row r="232" spans="1:14" s="169" customFormat="1" ht="16.5" thickBot="1" x14ac:dyDescent="0.3">
      <c r="A232" s="442" t="s">
        <v>337</v>
      </c>
      <c r="B232" s="443"/>
      <c r="C232" s="443"/>
      <c r="D232" s="443"/>
      <c r="E232" s="444"/>
      <c r="F232" s="128"/>
      <c r="G232" s="67"/>
      <c r="H232" s="67"/>
      <c r="I232" s="67"/>
      <c r="J232" s="67"/>
      <c r="K232" s="67"/>
      <c r="L232" s="67"/>
      <c r="M232" s="67"/>
      <c r="N232" s="67"/>
    </row>
    <row r="233" spans="1:14" s="169" customFormat="1" ht="15.75" x14ac:dyDescent="0.25">
      <c r="A233" s="409"/>
      <c r="B233" s="130">
        <v>2019</v>
      </c>
      <c r="C233" s="130">
        <v>2020</v>
      </c>
      <c r="D233" s="130">
        <v>2021</v>
      </c>
      <c r="E233" s="130">
        <v>2022</v>
      </c>
      <c r="F233" s="163"/>
      <c r="G233" s="162"/>
      <c r="H233" s="162"/>
      <c r="I233" s="67"/>
      <c r="J233" s="67"/>
      <c r="K233" s="67"/>
      <c r="L233" s="67"/>
      <c r="M233" s="67"/>
      <c r="N233" s="67"/>
    </row>
    <row r="234" spans="1:14" s="169" customFormat="1" ht="16.5" thickBot="1" x14ac:dyDescent="0.3">
      <c r="A234" s="410"/>
      <c r="B234" s="131" t="s">
        <v>13</v>
      </c>
      <c r="C234" s="131" t="s">
        <v>14</v>
      </c>
      <c r="D234" s="131" t="s">
        <v>14</v>
      </c>
      <c r="E234" s="131" t="s">
        <v>14</v>
      </c>
      <c r="F234" s="163"/>
      <c r="G234" s="162"/>
      <c r="H234" s="162"/>
      <c r="I234" s="67"/>
      <c r="J234" s="67"/>
      <c r="K234" s="67"/>
      <c r="L234" s="67"/>
      <c r="M234" s="67"/>
      <c r="N234" s="67"/>
    </row>
    <row r="235" spans="1:14" s="169" customFormat="1" ht="16.5" thickBot="1" x14ac:dyDescent="0.3">
      <c r="A235" s="172" t="s">
        <v>85</v>
      </c>
      <c r="B235" s="173">
        <f>B236+B237+B238+B239</f>
        <v>0</v>
      </c>
      <c r="C235" s="173">
        <f>C236+C237+C238+C239</f>
        <v>0</v>
      </c>
      <c r="D235" s="173">
        <f>D236+D237+D238+D239</f>
        <v>0</v>
      </c>
      <c r="E235" s="173">
        <f>E236+E237+E238+E239</f>
        <v>0</v>
      </c>
      <c r="F235" s="163"/>
      <c r="G235" s="162"/>
      <c r="H235" s="162"/>
      <c r="I235" s="67"/>
      <c r="J235" s="67"/>
      <c r="K235" s="67"/>
      <c r="L235" s="67"/>
      <c r="M235" s="67"/>
      <c r="N235" s="67"/>
    </row>
    <row r="236" spans="1:14" s="169" customFormat="1" ht="16.5" thickBot="1" x14ac:dyDescent="0.3">
      <c r="A236" s="174" t="s">
        <v>49</v>
      </c>
      <c r="B236" s="173"/>
      <c r="C236" s="173"/>
      <c r="D236" s="173"/>
      <c r="E236" s="173"/>
      <c r="F236" s="163"/>
      <c r="G236" s="162"/>
      <c r="H236" s="162"/>
      <c r="I236" s="67"/>
      <c r="J236" s="67"/>
      <c r="K236" s="67"/>
      <c r="L236" s="67"/>
      <c r="M236" s="67"/>
      <c r="N236" s="67"/>
    </row>
    <row r="237" spans="1:14" s="169" customFormat="1" ht="16.5" thickBot="1" x14ac:dyDescent="0.3">
      <c r="A237" s="174" t="s">
        <v>306</v>
      </c>
      <c r="B237" s="173">
        <v>0</v>
      </c>
      <c r="C237" s="173">
        <v>0</v>
      </c>
      <c r="D237" s="173">
        <v>0</v>
      </c>
      <c r="E237" s="173">
        <v>0</v>
      </c>
      <c r="F237" s="163"/>
      <c r="G237" s="162"/>
      <c r="H237" s="162"/>
      <c r="I237" s="67"/>
      <c r="J237" s="67"/>
      <c r="K237" s="67"/>
      <c r="L237" s="67"/>
      <c r="M237" s="67"/>
      <c r="N237" s="67"/>
    </row>
    <row r="238" spans="1:14" s="169" customFormat="1" ht="16.5" thickBot="1" x14ac:dyDescent="0.3">
      <c r="A238" s="174" t="s">
        <v>307</v>
      </c>
      <c r="B238" s="173">
        <v>0</v>
      </c>
      <c r="C238" s="173">
        <v>0</v>
      </c>
      <c r="D238" s="173">
        <v>0</v>
      </c>
      <c r="E238" s="173">
        <v>0</v>
      </c>
      <c r="F238" s="163"/>
      <c r="G238" s="162"/>
      <c r="H238" s="162"/>
      <c r="I238" s="67"/>
      <c r="J238" s="67"/>
      <c r="K238" s="67"/>
      <c r="L238" s="67"/>
      <c r="M238" s="67"/>
      <c r="N238" s="67"/>
    </row>
    <row r="239" spans="1:14" s="169" customFormat="1" ht="16.5" thickBot="1" x14ac:dyDescent="0.3">
      <c r="A239" s="174" t="s">
        <v>308</v>
      </c>
      <c r="B239" s="173">
        <v>0</v>
      </c>
      <c r="C239" s="173">
        <v>0</v>
      </c>
      <c r="D239" s="173">
        <v>0</v>
      </c>
      <c r="E239" s="173">
        <v>0</v>
      </c>
      <c r="F239" s="163"/>
      <c r="G239" s="162"/>
      <c r="H239" s="162"/>
      <c r="I239" s="67"/>
      <c r="J239" s="67"/>
      <c r="K239" s="67"/>
      <c r="L239" s="67"/>
      <c r="M239" s="67"/>
      <c r="N239" s="67"/>
    </row>
    <row r="240" spans="1:14" s="169" customFormat="1" ht="16.5" thickBot="1" x14ac:dyDescent="0.3">
      <c r="A240" s="172" t="s">
        <v>86</v>
      </c>
      <c r="B240" s="173">
        <f>B241+B242+B243+B244</f>
        <v>3300</v>
      </c>
      <c r="C240" s="173">
        <f>C241+C242+C243+C244</f>
        <v>3800</v>
      </c>
      <c r="D240" s="173">
        <f>D241+D242+D243+D244</f>
        <v>3800</v>
      </c>
      <c r="E240" s="173">
        <f>E241+E242+E243+E244</f>
        <v>3900</v>
      </c>
      <c r="F240" s="163"/>
      <c r="G240" s="162"/>
      <c r="H240" s="162"/>
      <c r="I240" s="67"/>
      <c r="J240" s="67"/>
      <c r="K240" s="67"/>
      <c r="L240" s="67"/>
      <c r="M240" s="67"/>
      <c r="N240" s="67"/>
    </row>
    <row r="241" spans="1:14" s="169" customFormat="1" ht="16.5" thickBot="1" x14ac:dyDescent="0.3">
      <c r="A241" s="174" t="s">
        <v>49</v>
      </c>
      <c r="B241" s="173"/>
      <c r="C241" s="173"/>
      <c r="D241" s="173"/>
      <c r="E241" s="173"/>
      <c r="F241" s="128"/>
      <c r="G241" s="67"/>
      <c r="H241" s="162"/>
      <c r="I241" s="67"/>
      <c r="J241" s="67"/>
      <c r="K241" s="67"/>
      <c r="L241" s="67"/>
      <c r="M241" s="67"/>
      <c r="N241" s="67"/>
    </row>
    <row r="242" spans="1:14" s="169" customFormat="1" ht="16.5" thickBot="1" x14ac:dyDescent="0.3">
      <c r="A242" s="174" t="s">
        <v>306</v>
      </c>
      <c r="B242" s="173">
        <v>3000</v>
      </c>
      <c r="C242" s="176">
        <v>3000</v>
      </c>
      <c r="D242" s="176">
        <v>3000</v>
      </c>
      <c r="E242" s="176">
        <v>3000</v>
      </c>
      <c r="F242" s="163"/>
      <c r="G242" s="162"/>
      <c r="H242" s="162"/>
      <c r="I242" s="67"/>
      <c r="J242" s="67"/>
      <c r="K242" s="67"/>
      <c r="L242" s="67"/>
      <c r="M242" s="67"/>
      <c r="N242" s="67"/>
    </row>
    <row r="243" spans="1:14" s="169" customFormat="1" ht="16.5" thickBot="1" x14ac:dyDescent="0.3">
      <c r="A243" s="174" t="s">
        <v>307</v>
      </c>
      <c r="B243" s="173"/>
      <c r="C243" s="176">
        <v>600</v>
      </c>
      <c r="D243" s="176">
        <v>600</v>
      </c>
      <c r="E243" s="176">
        <v>700</v>
      </c>
      <c r="F243" s="202"/>
      <c r="G243" s="162"/>
      <c r="H243" s="162"/>
      <c r="I243" s="67"/>
      <c r="J243" s="67"/>
      <c r="K243" s="67"/>
      <c r="L243" s="67"/>
      <c r="M243" s="67"/>
      <c r="N243" s="67"/>
    </row>
    <row r="244" spans="1:14" s="169" customFormat="1" ht="16.5" thickBot="1" x14ac:dyDescent="0.3">
      <c r="A244" s="174" t="s">
        <v>308</v>
      </c>
      <c r="B244" s="173">
        <v>300</v>
      </c>
      <c r="C244" s="176">
        <v>200</v>
      </c>
      <c r="D244" s="176">
        <v>200</v>
      </c>
      <c r="E244" s="176">
        <v>200</v>
      </c>
      <c r="F244" s="163"/>
      <c r="G244" s="162"/>
      <c r="H244" s="162"/>
      <c r="I244" s="67"/>
      <c r="J244" s="67"/>
      <c r="K244" s="67"/>
      <c r="L244" s="67"/>
      <c r="M244" s="67"/>
      <c r="N244" s="67"/>
    </row>
    <row r="245" spans="1:14" s="169" customFormat="1" ht="16.5" thickBot="1" x14ac:dyDescent="0.3">
      <c r="A245" s="198" t="s">
        <v>338</v>
      </c>
      <c r="B245" s="173">
        <f>B235+B240</f>
        <v>3300</v>
      </c>
      <c r="C245" s="173">
        <f>C235+C240</f>
        <v>3800</v>
      </c>
      <c r="D245" s="173">
        <f>D235+D240</f>
        <v>3800</v>
      </c>
      <c r="E245" s="173">
        <f>E235+E240</f>
        <v>3900</v>
      </c>
      <c r="F245" s="163"/>
      <c r="G245" s="162"/>
      <c r="H245" s="162"/>
      <c r="I245" s="67"/>
      <c r="J245" s="67"/>
      <c r="K245" s="67"/>
      <c r="L245" s="67"/>
      <c r="M245" s="67"/>
      <c r="N245" s="67"/>
    </row>
    <row r="246" spans="1:14" s="169" customFormat="1" ht="32.25" thickBot="1" x14ac:dyDescent="0.3">
      <c r="A246" s="167" t="s">
        <v>180</v>
      </c>
      <c r="B246" s="455" t="s">
        <v>339</v>
      </c>
      <c r="C246" s="456"/>
      <c r="D246" s="457"/>
      <c r="E246" s="458"/>
      <c r="F246" s="128"/>
      <c r="G246" s="67"/>
      <c r="H246" s="67"/>
      <c r="I246" s="67"/>
      <c r="J246" s="67"/>
      <c r="K246" s="67"/>
      <c r="L246" s="67"/>
      <c r="M246" s="67"/>
      <c r="N246" s="67"/>
    </row>
    <row r="247" spans="1:14" s="169" customFormat="1" ht="63.75" thickBot="1" x14ac:dyDescent="0.3">
      <c r="A247" s="167" t="s">
        <v>340</v>
      </c>
      <c r="B247" s="167" t="s">
        <v>341</v>
      </c>
      <c r="C247" s="168" t="s">
        <v>301</v>
      </c>
      <c r="D247" s="455" t="s">
        <v>342</v>
      </c>
      <c r="E247" s="458"/>
      <c r="F247" s="128"/>
      <c r="G247" s="67"/>
      <c r="H247" s="67"/>
      <c r="I247" s="67"/>
      <c r="J247" s="67"/>
      <c r="K247" s="67"/>
      <c r="L247" s="67"/>
      <c r="M247" s="67"/>
      <c r="N247" s="67"/>
    </row>
    <row r="248" spans="1:14" s="169" customFormat="1" ht="16.5" thickBot="1" x14ac:dyDescent="0.3">
      <c r="A248" s="170" t="s">
        <v>36</v>
      </c>
      <c r="B248" s="436" t="s">
        <v>312</v>
      </c>
      <c r="C248" s="437"/>
      <c r="D248" s="437"/>
      <c r="E248" s="438"/>
      <c r="F248" s="128"/>
      <c r="G248" s="171"/>
      <c r="H248" s="171"/>
      <c r="I248" s="171"/>
      <c r="J248" s="171"/>
      <c r="K248" s="171"/>
      <c r="L248" s="67"/>
      <c r="M248" s="67"/>
      <c r="N248" s="67"/>
    </row>
    <row r="249" spans="1:14" s="169" customFormat="1" ht="16.5" thickBot="1" x14ac:dyDescent="0.3">
      <c r="A249" s="170" t="s">
        <v>38</v>
      </c>
      <c r="B249" s="439" t="s">
        <v>304</v>
      </c>
      <c r="C249" s="440"/>
      <c r="D249" s="440"/>
      <c r="E249" s="441"/>
      <c r="F249" s="128"/>
      <c r="G249" s="67"/>
      <c r="H249" s="67"/>
      <c r="I249" s="67"/>
      <c r="J249" s="67"/>
      <c r="K249" s="67"/>
      <c r="L249" s="67"/>
      <c r="M249" s="67"/>
      <c r="N249" s="67"/>
    </row>
    <row r="250" spans="1:14" s="169" customFormat="1" ht="15.75" x14ac:dyDescent="0.25">
      <c r="A250" s="409"/>
      <c r="B250" s="130">
        <v>2019</v>
      </c>
      <c r="C250" s="130">
        <v>2020</v>
      </c>
      <c r="D250" s="130">
        <v>2021</v>
      </c>
      <c r="E250" s="130">
        <v>2022</v>
      </c>
      <c r="F250" s="128"/>
      <c r="G250" s="67"/>
      <c r="H250" s="67"/>
      <c r="I250" s="67"/>
      <c r="J250" s="67"/>
      <c r="K250" s="67"/>
      <c r="L250" s="67"/>
      <c r="M250" s="67"/>
      <c r="N250" s="67"/>
    </row>
    <row r="251" spans="1:14" s="169" customFormat="1" ht="16.5" thickBot="1" x14ac:dyDescent="0.3">
      <c r="A251" s="410"/>
      <c r="B251" s="131" t="s">
        <v>13</v>
      </c>
      <c r="C251" s="131" t="s">
        <v>14</v>
      </c>
      <c r="D251" s="131" t="s">
        <v>14</v>
      </c>
      <c r="E251" s="131" t="s">
        <v>14</v>
      </c>
      <c r="F251" s="128"/>
      <c r="G251" s="67"/>
      <c r="H251" s="67"/>
      <c r="I251" s="67"/>
      <c r="J251" s="67"/>
      <c r="K251" s="67"/>
      <c r="L251" s="67"/>
      <c r="M251" s="67"/>
      <c r="N251" s="67"/>
    </row>
    <row r="252" spans="1:14" s="169" customFormat="1" ht="16.5" thickBot="1" x14ac:dyDescent="0.3">
      <c r="A252" s="116" t="s">
        <v>40</v>
      </c>
      <c r="B252" s="156">
        <v>1</v>
      </c>
      <c r="C252" s="156">
        <v>1</v>
      </c>
      <c r="D252" s="156">
        <v>1</v>
      </c>
      <c r="E252" s="156">
        <v>1</v>
      </c>
      <c r="F252" s="128"/>
      <c r="G252" s="67"/>
      <c r="H252" s="67"/>
      <c r="I252" s="67"/>
      <c r="J252" s="67"/>
      <c r="K252" s="67"/>
      <c r="L252" s="67"/>
      <c r="M252" s="67"/>
      <c r="N252" s="67"/>
    </row>
    <row r="253" spans="1:14" s="169" customFormat="1" ht="16.5" thickBot="1" x14ac:dyDescent="0.3">
      <c r="A253" s="116" t="s">
        <v>41</v>
      </c>
      <c r="B253" s="132">
        <f>B271</f>
        <v>1600</v>
      </c>
      <c r="C253" s="132">
        <f>C271</f>
        <v>2000</v>
      </c>
      <c r="D253" s="132">
        <f>D271</f>
        <v>2000</v>
      </c>
      <c r="E253" s="132">
        <f>E271</f>
        <v>2000</v>
      </c>
      <c r="F253" s="128"/>
      <c r="G253" s="67"/>
      <c r="H253" s="67"/>
      <c r="I253" s="67"/>
      <c r="J253" s="67"/>
      <c r="K253" s="67"/>
      <c r="L253" s="67"/>
      <c r="M253" s="67"/>
      <c r="N253" s="67"/>
    </row>
    <row r="254" spans="1:14" s="169" customFormat="1" ht="16.5" thickBot="1" x14ac:dyDescent="0.3">
      <c r="A254" s="116" t="s">
        <v>42</v>
      </c>
      <c r="B254" s="132">
        <f>B253/B252</f>
        <v>1600</v>
      </c>
      <c r="C254" s="132">
        <f>C253/C252</f>
        <v>2000</v>
      </c>
      <c r="D254" s="132">
        <f>D253/D252</f>
        <v>2000</v>
      </c>
      <c r="E254" s="132">
        <f>E253/E252</f>
        <v>2000</v>
      </c>
      <c r="F254" s="128"/>
      <c r="G254" s="67"/>
      <c r="H254" s="67"/>
      <c r="I254" s="67"/>
      <c r="J254" s="67"/>
      <c r="K254" s="67"/>
      <c r="L254" s="67"/>
      <c r="M254" s="67"/>
      <c r="N254" s="67"/>
    </row>
    <row r="255" spans="1:14" s="169" customFormat="1" ht="16.5" thickBot="1" x14ac:dyDescent="0.3">
      <c r="A255" s="116" t="s">
        <v>43</v>
      </c>
      <c r="B255" s="156" t="s">
        <v>44</v>
      </c>
      <c r="C255" s="136">
        <f t="shared" ref="C255:E257" si="13">C252/B252-1</f>
        <v>0</v>
      </c>
      <c r="D255" s="136">
        <f t="shared" si="13"/>
        <v>0</v>
      </c>
      <c r="E255" s="136">
        <f t="shared" si="13"/>
        <v>0</v>
      </c>
      <c r="F255" s="128"/>
      <c r="G255" s="67"/>
      <c r="H255" s="67"/>
      <c r="I255" s="67"/>
      <c r="J255" s="67"/>
      <c r="K255" s="67"/>
      <c r="L255" s="67"/>
      <c r="M255" s="67"/>
      <c r="N255" s="67"/>
    </row>
    <row r="256" spans="1:14" s="169" customFormat="1" ht="16.5" thickBot="1" x14ac:dyDescent="0.3">
      <c r="A256" s="116" t="s">
        <v>45</v>
      </c>
      <c r="B256" s="156" t="s">
        <v>44</v>
      </c>
      <c r="C256" s="136">
        <f t="shared" si="13"/>
        <v>0.25</v>
      </c>
      <c r="D256" s="136">
        <f t="shared" si="13"/>
        <v>0</v>
      </c>
      <c r="E256" s="136">
        <f t="shared" si="13"/>
        <v>0</v>
      </c>
      <c r="F256" s="128"/>
      <c r="G256" s="67"/>
      <c r="H256" s="67"/>
      <c r="I256" s="67"/>
      <c r="J256" s="67"/>
      <c r="K256" s="67"/>
      <c r="L256" s="67"/>
      <c r="M256" s="67"/>
      <c r="N256" s="67"/>
    </row>
    <row r="257" spans="1:14" s="169" customFormat="1" ht="16.5" thickBot="1" x14ac:dyDescent="0.3">
      <c r="A257" s="116" t="s">
        <v>46</v>
      </c>
      <c r="B257" s="156" t="s">
        <v>44</v>
      </c>
      <c r="C257" s="136">
        <f t="shared" si="13"/>
        <v>0.25</v>
      </c>
      <c r="D257" s="136">
        <f t="shared" si="13"/>
        <v>0</v>
      </c>
      <c r="E257" s="136">
        <f t="shared" si="13"/>
        <v>0</v>
      </c>
      <c r="F257" s="128"/>
      <c r="G257" s="67"/>
      <c r="H257" s="67"/>
      <c r="I257" s="67"/>
      <c r="J257" s="67"/>
      <c r="K257" s="67"/>
      <c r="L257" s="67"/>
      <c r="M257" s="67"/>
      <c r="N257" s="67"/>
    </row>
    <row r="258" spans="1:14" s="169" customFormat="1" ht="16.5" thickBot="1" x14ac:dyDescent="0.3">
      <c r="A258" s="442" t="s">
        <v>343</v>
      </c>
      <c r="B258" s="443"/>
      <c r="C258" s="443"/>
      <c r="D258" s="443"/>
      <c r="E258" s="444"/>
      <c r="F258" s="128"/>
      <c r="G258" s="67"/>
      <c r="H258" s="67"/>
      <c r="I258" s="67"/>
      <c r="J258" s="67"/>
      <c r="K258" s="67"/>
      <c r="L258" s="67"/>
      <c r="M258" s="67"/>
      <c r="N258" s="67"/>
    </row>
    <row r="259" spans="1:14" s="169" customFormat="1" ht="15.75" x14ac:dyDescent="0.25">
      <c r="A259" s="409"/>
      <c r="B259" s="130">
        <v>2019</v>
      </c>
      <c r="C259" s="130">
        <v>2020</v>
      </c>
      <c r="D259" s="130">
        <v>2021</v>
      </c>
      <c r="E259" s="130">
        <v>2022</v>
      </c>
      <c r="F259" s="163"/>
      <c r="G259" s="162"/>
      <c r="H259" s="162"/>
      <c r="I259" s="67"/>
      <c r="J259" s="67"/>
      <c r="K259" s="67"/>
      <c r="L259" s="67"/>
      <c r="M259" s="67"/>
      <c r="N259" s="67"/>
    </row>
    <row r="260" spans="1:14" s="169" customFormat="1" ht="16.5" thickBot="1" x14ac:dyDescent="0.3">
      <c r="A260" s="410"/>
      <c r="B260" s="131" t="s">
        <v>13</v>
      </c>
      <c r="C260" s="131" t="s">
        <v>14</v>
      </c>
      <c r="D260" s="131" t="s">
        <v>14</v>
      </c>
      <c r="E260" s="131" t="s">
        <v>14</v>
      </c>
      <c r="F260" s="163"/>
      <c r="G260" s="162"/>
      <c r="H260" s="162"/>
      <c r="I260" s="67"/>
      <c r="J260" s="67"/>
      <c r="K260" s="67"/>
      <c r="L260" s="67"/>
      <c r="M260" s="67"/>
      <c r="N260" s="67"/>
    </row>
    <row r="261" spans="1:14" s="169" customFormat="1" ht="16.5" thickBot="1" x14ac:dyDescent="0.3">
      <c r="A261" s="172" t="s">
        <v>85</v>
      </c>
      <c r="B261" s="173">
        <f>B262+B263+B264+B265</f>
        <v>0</v>
      </c>
      <c r="C261" s="173">
        <f>C262+C263+C264+C265</f>
        <v>0</v>
      </c>
      <c r="D261" s="173">
        <f>D262+D263+D264+D265</f>
        <v>0</v>
      </c>
      <c r="E261" s="173">
        <f>E262+E263+E264+E265</f>
        <v>0</v>
      </c>
      <c r="F261" s="163"/>
      <c r="G261" s="162"/>
      <c r="H261" s="162"/>
      <c r="I261" s="67"/>
      <c r="J261" s="67"/>
      <c r="K261" s="67"/>
      <c r="L261" s="67"/>
      <c r="M261" s="67"/>
      <c r="N261" s="67"/>
    </row>
    <row r="262" spans="1:14" s="169" customFormat="1" ht="16.5" thickBot="1" x14ac:dyDescent="0.3">
      <c r="A262" s="174" t="s">
        <v>49</v>
      </c>
      <c r="B262" s="173"/>
      <c r="C262" s="173"/>
      <c r="D262" s="173"/>
      <c r="E262" s="173"/>
      <c r="F262" s="163"/>
      <c r="G262" s="162"/>
      <c r="H262" s="162"/>
      <c r="I262" s="67"/>
      <c r="J262" s="67"/>
      <c r="K262" s="67"/>
      <c r="L262" s="67"/>
      <c r="M262" s="67"/>
      <c r="N262" s="67"/>
    </row>
    <row r="263" spans="1:14" s="169" customFormat="1" ht="16.5" thickBot="1" x14ac:dyDescent="0.3">
      <c r="A263" s="174" t="s">
        <v>306</v>
      </c>
      <c r="B263" s="173">
        <v>0</v>
      </c>
      <c r="C263" s="173">
        <v>0</v>
      </c>
      <c r="D263" s="173">
        <v>0</v>
      </c>
      <c r="E263" s="173">
        <v>0</v>
      </c>
      <c r="F263" s="163"/>
      <c r="G263" s="162"/>
      <c r="H263" s="162"/>
      <c r="I263" s="67"/>
      <c r="J263" s="67"/>
      <c r="K263" s="67"/>
      <c r="L263" s="67"/>
      <c r="M263" s="67"/>
      <c r="N263" s="67"/>
    </row>
    <row r="264" spans="1:14" s="169" customFormat="1" ht="16.5" thickBot="1" x14ac:dyDescent="0.3">
      <c r="A264" s="174" t="s">
        <v>307</v>
      </c>
      <c r="B264" s="173">
        <v>0</v>
      </c>
      <c r="C264" s="173">
        <v>0</v>
      </c>
      <c r="D264" s="173">
        <v>0</v>
      </c>
      <c r="E264" s="173">
        <v>0</v>
      </c>
      <c r="F264" s="163"/>
      <c r="G264" s="162"/>
      <c r="H264" s="162"/>
      <c r="I264" s="67"/>
      <c r="J264" s="67"/>
      <c r="K264" s="67"/>
      <c r="L264" s="67"/>
      <c r="M264" s="67"/>
      <c r="N264" s="67"/>
    </row>
    <row r="265" spans="1:14" s="169" customFormat="1" ht="16.5" thickBot="1" x14ac:dyDescent="0.3">
      <c r="A265" s="174" t="s">
        <v>308</v>
      </c>
      <c r="B265" s="173">
        <v>0</v>
      </c>
      <c r="C265" s="173">
        <v>0</v>
      </c>
      <c r="D265" s="173">
        <v>0</v>
      </c>
      <c r="E265" s="173">
        <v>0</v>
      </c>
      <c r="F265" s="163"/>
      <c r="G265" s="162"/>
      <c r="H265" s="162"/>
      <c r="I265" s="67"/>
      <c r="J265" s="67"/>
      <c r="K265" s="67"/>
      <c r="L265" s="67"/>
      <c r="M265" s="67"/>
      <c r="N265" s="67"/>
    </row>
    <row r="266" spans="1:14" s="169" customFormat="1" ht="16.5" thickBot="1" x14ac:dyDescent="0.3">
      <c r="A266" s="172" t="s">
        <v>86</v>
      </c>
      <c r="B266" s="173">
        <f>B267+B268+B269+B270</f>
        <v>1600</v>
      </c>
      <c r="C266" s="173">
        <f>C267+C268+C269+C270</f>
        <v>2000</v>
      </c>
      <c r="D266" s="173">
        <f>D267+D268+D269+D270</f>
        <v>2000</v>
      </c>
      <c r="E266" s="173">
        <f>E267+E268+E269+E270</f>
        <v>2000</v>
      </c>
      <c r="F266" s="163"/>
      <c r="G266" s="162"/>
      <c r="H266" s="162"/>
      <c r="I266" s="67"/>
      <c r="J266" s="67"/>
      <c r="K266" s="67"/>
      <c r="L266" s="67"/>
      <c r="M266" s="67"/>
      <c r="N266" s="67"/>
    </row>
    <row r="267" spans="1:14" s="169" customFormat="1" ht="16.5" thickBot="1" x14ac:dyDescent="0.3">
      <c r="A267" s="174" t="s">
        <v>49</v>
      </c>
      <c r="B267" s="173"/>
      <c r="C267" s="173"/>
      <c r="D267" s="173"/>
      <c r="E267" s="173"/>
      <c r="F267" s="163"/>
      <c r="G267" s="162"/>
      <c r="H267" s="162"/>
      <c r="I267" s="67"/>
      <c r="J267" s="67"/>
      <c r="K267" s="67"/>
      <c r="L267" s="67"/>
      <c r="M267" s="67"/>
      <c r="N267" s="67"/>
    </row>
    <row r="268" spans="1:14" s="169" customFormat="1" ht="16.5" thickBot="1" x14ac:dyDescent="0.3">
      <c r="A268" s="174" t="s">
        <v>306</v>
      </c>
      <c r="B268" s="173">
        <v>1300</v>
      </c>
      <c r="C268" s="176">
        <v>1500</v>
      </c>
      <c r="D268" s="176">
        <v>1500</v>
      </c>
      <c r="E268" s="176">
        <v>1500</v>
      </c>
      <c r="F268" s="163"/>
      <c r="G268" s="162"/>
      <c r="H268" s="162"/>
      <c r="I268" s="67"/>
      <c r="J268" s="67"/>
      <c r="K268" s="67"/>
      <c r="L268" s="67"/>
      <c r="M268" s="67"/>
      <c r="N268" s="67"/>
    </row>
    <row r="269" spans="1:14" s="169" customFormat="1" ht="16.5" thickBot="1" x14ac:dyDescent="0.3">
      <c r="A269" s="174" t="s">
        <v>307</v>
      </c>
      <c r="B269" s="173">
        <v>0</v>
      </c>
      <c r="C269" s="176">
        <v>300</v>
      </c>
      <c r="D269" s="176">
        <v>300</v>
      </c>
      <c r="E269" s="176">
        <v>300</v>
      </c>
      <c r="F269" s="163"/>
      <c r="G269" s="162"/>
      <c r="H269" s="162"/>
      <c r="I269" s="67"/>
      <c r="J269" s="67"/>
      <c r="K269" s="67"/>
      <c r="L269" s="67"/>
      <c r="M269" s="67"/>
      <c r="N269" s="67"/>
    </row>
    <row r="270" spans="1:14" s="169" customFormat="1" ht="16.5" thickBot="1" x14ac:dyDescent="0.3">
      <c r="A270" s="174" t="s">
        <v>308</v>
      </c>
      <c r="B270" s="173">
        <v>300</v>
      </c>
      <c r="C270" s="176">
        <v>200</v>
      </c>
      <c r="D270" s="176">
        <v>200</v>
      </c>
      <c r="E270" s="176">
        <v>200</v>
      </c>
      <c r="F270" s="163"/>
      <c r="G270" s="162"/>
      <c r="H270" s="162"/>
      <c r="I270" s="67"/>
      <c r="J270" s="67"/>
      <c r="K270" s="67"/>
      <c r="L270" s="67"/>
      <c r="M270" s="67"/>
      <c r="N270" s="67"/>
    </row>
    <row r="271" spans="1:14" s="169" customFormat="1" ht="16.5" thickBot="1" x14ac:dyDescent="0.3">
      <c r="A271" s="198" t="s">
        <v>344</v>
      </c>
      <c r="B271" s="173">
        <f>B261+B266</f>
        <v>1600</v>
      </c>
      <c r="C271" s="173">
        <f>C261+C266</f>
        <v>2000</v>
      </c>
      <c r="D271" s="173">
        <f>D261+D266</f>
        <v>2000</v>
      </c>
      <c r="E271" s="173">
        <f>E261+E266</f>
        <v>2000</v>
      </c>
      <c r="F271" s="163"/>
      <c r="G271" s="162"/>
      <c r="H271" s="162"/>
      <c r="I271" s="67"/>
      <c r="J271" s="67"/>
      <c r="K271" s="67"/>
      <c r="L271" s="67"/>
      <c r="M271" s="67"/>
      <c r="N271" s="67"/>
    </row>
    <row r="272" spans="1:14" s="169" customFormat="1" ht="32.25" thickBot="1" x14ac:dyDescent="0.3">
      <c r="A272" s="167" t="s">
        <v>180</v>
      </c>
      <c r="B272" s="455" t="s">
        <v>345</v>
      </c>
      <c r="C272" s="456"/>
      <c r="D272" s="457"/>
      <c r="E272" s="458"/>
      <c r="F272" s="128"/>
      <c r="G272" s="67"/>
      <c r="H272" s="67"/>
      <c r="I272" s="67"/>
      <c r="J272" s="67"/>
      <c r="K272" s="67"/>
      <c r="L272" s="67"/>
      <c r="M272" s="67"/>
      <c r="N272" s="67"/>
    </row>
    <row r="273" spans="1:14" s="169" customFormat="1" ht="63.75" thickBot="1" x14ac:dyDescent="0.3">
      <c r="A273" s="167" t="s">
        <v>346</v>
      </c>
      <c r="B273" s="167" t="s">
        <v>347</v>
      </c>
      <c r="C273" s="168" t="s">
        <v>301</v>
      </c>
      <c r="D273" s="455" t="s">
        <v>348</v>
      </c>
      <c r="E273" s="458"/>
      <c r="F273" s="128"/>
      <c r="G273" s="67"/>
      <c r="H273" s="67"/>
      <c r="I273" s="67"/>
      <c r="J273" s="67"/>
      <c r="K273" s="67"/>
      <c r="L273" s="67"/>
      <c r="M273" s="67"/>
      <c r="N273" s="67"/>
    </row>
    <row r="274" spans="1:14" s="169" customFormat="1" ht="16.5" thickBot="1" x14ac:dyDescent="0.3">
      <c r="A274" s="170" t="s">
        <v>36</v>
      </c>
      <c r="B274" s="436" t="s">
        <v>312</v>
      </c>
      <c r="C274" s="437"/>
      <c r="D274" s="437"/>
      <c r="E274" s="438"/>
      <c r="F274" s="128"/>
      <c r="G274" s="67"/>
      <c r="H274" s="67"/>
      <c r="I274" s="67"/>
      <c r="J274" s="67"/>
      <c r="K274" s="67"/>
      <c r="L274" s="67"/>
      <c r="M274" s="67"/>
      <c r="N274" s="67"/>
    </row>
    <row r="275" spans="1:14" s="169" customFormat="1" ht="16.5" thickBot="1" x14ac:dyDescent="0.3">
      <c r="A275" s="170" t="s">
        <v>38</v>
      </c>
      <c r="B275" s="439" t="s">
        <v>304</v>
      </c>
      <c r="C275" s="440"/>
      <c r="D275" s="440"/>
      <c r="E275" s="441"/>
      <c r="F275" s="128"/>
      <c r="G275" s="67"/>
      <c r="H275" s="67"/>
      <c r="I275" s="67"/>
      <c r="J275" s="67"/>
      <c r="K275" s="67"/>
      <c r="L275" s="67"/>
      <c r="M275" s="67"/>
      <c r="N275" s="67"/>
    </row>
    <row r="276" spans="1:14" s="169" customFormat="1" ht="15.75" x14ac:dyDescent="0.25">
      <c r="A276" s="409"/>
      <c r="B276" s="130">
        <v>2019</v>
      </c>
      <c r="C276" s="130">
        <v>2020</v>
      </c>
      <c r="D276" s="130">
        <v>2021</v>
      </c>
      <c r="E276" s="130">
        <v>2022</v>
      </c>
      <c r="F276" s="128"/>
      <c r="G276" s="67"/>
      <c r="H276" s="67"/>
      <c r="I276" s="67"/>
      <c r="J276" s="67"/>
      <c r="K276" s="67"/>
      <c r="L276" s="67"/>
      <c r="M276" s="67"/>
      <c r="N276" s="67"/>
    </row>
    <row r="277" spans="1:14" s="169" customFormat="1" ht="16.5" thickBot="1" x14ac:dyDescent="0.3">
      <c r="A277" s="410"/>
      <c r="B277" s="131" t="s">
        <v>13</v>
      </c>
      <c r="C277" s="131" t="s">
        <v>14</v>
      </c>
      <c r="D277" s="131" t="s">
        <v>14</v>
      </c>
      <c r="E277" s="131" t="s">
        <v>14</v>
      </c>
      <c r="F277" s="128"/>
      <c r="G277" s="67"/>
      <c r="H277" s="67"/>
      <c r="I277" s="67"/>
      <c r="J277" s="67"/>
      <c r="K277" s="67"/>
      <c r="L277" s="67"/>
      <c r="M277" s="67"/>
      <c r="N277" s="67"/>
    </row>
    <row r="278" spans="1:14" s="169" customFormat="1" ht="16.5" thickBot="1" x14ac:dyDescent="0.3">
      <c r="A278" s="116" t="s">
        <v>40</v>
      </c>
      <c r="B278" s="156">
        <v>1</v>
      </c>
      <c r="C278" s="156">
        <v>1</v>
      </c>
      <c r="D278" s="156">
        <v>1</v>
      </c>
      <c r="E278" s="156">
        <v>1</v>
      </c>
      <c r="F278" s="128"/>
      <c r="G278" s="67"/>
      <c r="H278" s="67"/>
      <c r="I278" s="67"/>
      <c r="J278" s="67"/>
      <c r="K278" s="67"/>
      <c r="L278" s="67"/>
      <c r="M278" s="67"/>
      <c r="N278" s="67"/>
    </row>
    <row r="279" spans="1:14" s="169" customFormat="1" ht="16.5" thickBot="1" x14ac:dyDescent="0.3">
      <c r="A279" s="116" t="s">
        <v>41</v>
      </c>
      <c r="B279" s="132">
        <f>B297</f>
        <v>21400</v>
      </c>
      <c r="C279" s="132">
        <f>C297</f>
        <v>17000</v>
      </c>
      <c r="D279" s="132">
        <f>D297</f>
        <v>18550</v>
      </c>
      <c r="E279" s="132">
        <f>E297</f>
        <v>18900</v>
      </c>
      <c r="F279" s="128"/>
      <c r="G279" s="67"/>
      <c r="H279" s="67"/>
      <c r="I279" s="67"/>
      <c r="J279" s="67"/>
      <c r="K279" s="67"/>
      <c r="L279" s="67"/>
      <c r="M279" s="67"/>
      <c r="N279" s="67"/>
    </row>
    <row r="280" spans="1:14" s="169" customFormat="1" ht="16.5" thickBot="1" x14ac:dyDescent="0.3">
      <c r="A280" s="116" t="s">
        <v>42</v>
      </c>
      <c r="B280" s="132">
        <f>B279/B278</f>
        <v>21400</v>
      </c>
      <c r="C280" s="132">
        <f>C279/C278</f>
        <v>17000</v>
      </c>
      <c r="D280" s="132">
        <f>D279/D278</f>
        <v>18550</v>
      </c>
      <c r="E280" s="132">
        <f>E279/E278</f>
        <v>18900</v>
      </c>
      <c r="F280" s="128"/>
      <c r="G280" s="67"/>
      <c r="H280" s="67"/>
      <c r="I280" s="67"/>
      <c r="J280" s="67"/>
      <c r="K280" s="67"/>
      <c r="L280" s="67"/>
      <c r="M280" s="67"/>
      <c r="N280" s="67"/>
    </row>
    <row r="281" spans="1:14" s="169" customFormat="1" ht="16.5" thickBot="1" x14ac:dyDescent="0.3">
      <c r="A281" s="116" t="s">
        <v>43</v>
      </c>
      <c r="B281" s="156" t="s">
        <v>44</v>
      </c>
      <c r="C281" s="136">
        <f t="shared" ref="C281:E283" si="14">C278/B278-1</f>
        <v>0</v>
      </c>
      <c r="D281" s="136">
        <f t="shared" si="14"/>
        <v>0</v>
      </c>
      <c r="E281" s="136">
        <f t="shared" si="14"/>
        <v>0</v>
      </c>
      <c r="F281" s="128"/>
      <c r="G281" s="67"/>
      <c r="H281" s="67"/>
      <c r="I281" s="67"/>
      <c r="J281" s="67"/>
      <c r="K281" s="67"/>
      <c r="L281" s="67"/>
      <c r="M281" s="67"/>
      <c r="N281" s="67"/>
    </row>
    <row r="282" spans="1:14" s="169" customFormat="1" ht="16.5" thickBot="1" x14ac:dyDescent="0.3">
      <c r="A282" s="116" t="s">
        <v>45</v>
      </c>
      <c r="B282" s="156" t="s">
        <v>44</v>
      </c>
      <c r="C282" s="136">
        <f t="shared" si="14"/>
        <v>-0.20560747663551404</v>
      </c>
      <c r="D282" s="136">
        <f t="shared" si="14"/>
        <v>9.1176470588235192E-2</v>
      </c>
      <c r="E282" s="136">
        <f t="shared" si="14"/>
        <v>1.8867924528301883E-2</v>
      </c>
      <c r="F282" s="128"/>
      <c r="G282" s="67"/>
      <c r="H282" s="67"/>
      <c r="I282" s="67"/>
      <c r="J282" s="67"/>
      <c r="K282" s="67"/>
      <c r="L282" s="67"/>
      <c r="M282" s="67"/>
      <c r="N282" s="67"/>
    </row>
    <row r="283" spans="1:14" s="169" customFormat="1" ht="16.5" thickBot="1" x14ac:dyDescent="0.3">
      <c r="A283" s="116" t="s">
        <v>46</v>
      </c>
      <c r="B283" s="156" t="s">
        <v>44</v>
      </c>
      <c r="C283" s="136">
        <f t="shared" si="14"/>
        <v>-0.20560747663551404</v>
      </c>
      <c r="D283" s="136">
        <f t="shared" si="14"/>
        <v>9.1176470588235192E-2</v>
      </c>
      <c r="E283" s="136">
        <f t="shared" si="14"/>
        <v>1.8867924528301883E-2</v>
      </c>
      <c r="F283" s="128"/>
      <c r="G283" s="67"/>
      <c r="H283" s="67"/>
      <c r="I283" s="67"/>
      <c r="J283" s="67"/>
      <c r="K283" s="67"/>
      <c r="L283" s="67"/>
      <c r="M283" s="67"/>
      <c r="N283" s="67"/>
    </row>
    <row r="284" spans="1:14" s="169" customFormat="1" ht="16.5" thickBot="1" x14ac:dyDescent="0.3">
      <c r="A284" s="447" t="s">
        <v>349</v>
      </c>
      <c r="B284" s="448"/>
      <c r="C284" s="448"/>
      <c r="D284" s="448"/>
      <c r="E284" s="449"/>
      <c r="F284" s="128"/>
      <c r="G284" s="67"/>
      <c r="H284" s="67"/>
      <c r="I284" s="67"/>
      <c r="J284" s="67"/>
      <c r="K284" s="67"/>
      <c r="L284" s="67"/>
      <c r="M284" s="67"/>
      <c r="N284" s="67"/>
    </row>
    <row r="285" spans="1:14" s="169" customFormat="1" ht="15.75" x14ac:dyDescent="0.25">
      <c r="A285" s="450"/>
      <c r="B285" s="203">
        <v>2019</v>
      </c>
      <c r="C285" s="203">
        <v>2020</v>
      </c>
      <c r="D285" s="203">
        <v>2021</v>
      </c>
      <c r="E285" s="204"/>
      <c r="F285" s="163"/>
      <c r="G285" s="162"/>
      <c r="H285" s="162"/>
      <c r="I285" s="67"/>
      <c r="J285" s="67"/>
      <c r="K285" s="67"/>
      <c r="L285" s="67"/>
      <c r="M285" s="67"/>
      <c r="N285" s="67"/>
    </row>
    <row r="286" spans="1:14" s="169" customFormat="1" ht="16.5" thickBot="1" x14ac:dyDescent="0.3">
      <c r="A286" s="451"/>
      <c r="B286" s="205" t="s">
        <v>13</v>
      </c>
      <c r="C286" s="205" t="s">
        <v>14</v>
      </c>
      <c r="D286" s="205" t="s">
        <v>14</v>
      </c>
      <c r="E286" s="206" t="s">
        <v>14</v>
      </c>
      <c r="F286" s="163"/>
      <c r="G286" s="162"/>
      <c r="H286" s="162"/>
      <c r="I286" s="67"/>
      <c r="J286" s="67"/>
      <c r="K286" s="67"/>
      <c r="L286" s="67"/>
      <c r="M286" s="67"/>
      <c r="N286" s="67"/>
    </row>
    <row r="287" spans="1:14" s="169" customFormat="1" ht="16.5" thickBot="1" x14ac:dyDescent="0.3">
      <c r="A287" s="207" t="s">
        <v>85</v>
      </c>
      <c r="B287" s="173">
        <f>B288+B289+B290+B291</f>
        <v>0</v>
      </c>
      <c r="C287" s="173">
        <f>C288+C289+C290+C291</f>
        <v>0</v>
      </c>
      <c r="D287" s="173">
        <f>D288+D289+D290+D291</f>
        <v>0</v>
      </c>
      <c r="E287" s="208">
        <f>E288+E289+E290+E291</f>
        <v>0</v>
      </c>
      <c r="F287" s="163"/>
      <c r="G287" s="162"/>
      <c r="H287" s="162"/>
      <c r="I287" s="67"/>
      <c r="J287" s="67"/>
      <c r="K287" s="67"/>
      <c r="L287" s="67"/>
      <c r="M287" s="67"/>
      <c r="N287" s="67"/>
    </row>
    <row r="288" spans="1:14" s="169" customFormat="1" ht="16.5" thickBot="1" x14ac:dyDescent="0.3">
      <c r="A288" s="209" t="s">
        <v>49</v>
      </c>
      <c r="B288" s="173"/>
      <c r="C288" s="173"/>
      <c r="D288" s="173"/>
      <c r="E288" s="208"/>
      <c r="F288" s="163"/>
      <c r="G288" s="162"/>
      <c r="H288" s="162"/>
      <c r="I288" s="67"/>
      <c r="J288" s="67"/>
      <c r="K288" s="67"/>
      <c r="L288" s="67"/>
      <c r="M288" s="67"/>
      <c r="N288" s="67"/>
    </row>
    <row r="289" spans="1:14" s="169" customFormat="1" ht="16.5" thickBot="1" x14ac:dyDescent="0.3">
      <c r="A289" s="209" t="s">
        <v>306</v>
      </c>
      <c r="B289" s="173">
        <v>0</v>
      </c>
      <c r="C289" s="173">
        <v>0</v>
      </c>
      <c r="D289" s="173">
        <v>0</v>
      </c>
      <c r="E289" s="208">
        <v>0</v>
      </c>
      <c r="F289" s="163"/>
      <c r="G289" s="162"/>
      <c r="H289" s="162"/>
      <c r="I289" s="67"/>
      <c r="J289" s="67"/>
      <c r="K289" s="67"/>
      <c r="L289" s="67"/>
      <c r="M289" s="67"/>
      <c r="N289" s="67"/>
    </row>
    <row r="290" spans="1:14" s="169" customFormat="1" ht="16.5" thickBot="1" x14ac:dyDescent="0.3">
      <c r="A290" s="209" t="s">
        <v>307</v>
      </c>
      <c r="B290" s="173">
        <v>0</v>
      </c>
      <c r="C290" s="173">
        <v>0</v>
      </c>
      <c r="D290" s="173">
        <v>0</v>
      </c>
      <c r="E290" s="208">
        <v>0</v>
      </c>
      <c r="F290" s="163"/>
      <c r="G290" s="162"/>
      <c r="H290" s="162"/>
      <c r="I290" s="67"/>
      <c r="J290" s="67"/>
      <c r="K290" s="67"/>
      <c r="L290" s="67"/>
      <c r="M290" s="67"/>
      <c r="N290" s="67"/>
    </row>
    <row r="291" spans="1:14" s="169" customFormat="1" ht="16.5" thickBot="1" x14ac:dyDescent="0.3">
      <c r="A291" s="209" t="s">
        <v>308</v>
      </c>
      <c r="B291" s="173">
        <v>0</v>
      </c>
      <c r="C291" s="173">
        <v>0</v>
      </c>
      <c r="D291" s="173">
        <v>0</v>
      </c>
      <c r="E291" s="208">
        <v>0</v>
      </c>
      <c r="F291" s="163"/>
      <c r="G291" s="162"/>
      <c r="H291" s="162"/>
      <c r="I291" s="67"/>
      <c r="J291" s="67"/>
      <c r="K291" s="67"/>
      <c r="L291" s="67"/>
      <c r="M291" s="67"/>
      <c r="N291" s="67"/>
    </row>
    <row r="292" spans="1:14" s="169" customFormat="1" ht="16.5" thickBot="1" x14ac:dyDescent="0.3">
      <c r="A292" s="207" t="s">
        <v>86</v>
      </c>
      <c r="B292" s="175">
        <f>B293+B294+B295+B296</f>
        <v>21400</v>
      </c>
      <c r="C292" s="175">
        <f>C293+C294+C295+C296</f>
        <v>17000</v>
      </c>
      <c r="D292" s="175">
        <f>D293+D294+D295+D296</f>
        <v>18550</v>
      </c>
      <c r="E292" s="210">
        <f>E293+E294+E295+E296</f>
        <v>18900</v>
      </c>
      <c r="F292" s="163"/>
      <c r="G292" s="162"/>
      <c r="H292" s="162"/>
      <c r="I292" s="67"/>
      <c r="J292" s="67"/>
      <c r="K292" s="67"/>
      <c r="L292" s="67"/>
      <c r="M292" s="67"/>
      <c r="N292" s="67"/>
    </row>
    <row r="293" spans="1:14" s="169" customFormat="1" ht="16.5" thickBot="1" x14ac:dyDescent="0.3">
      <c r="A293" s="209" t="s">
        <v>49</v>
      </c>
      <c r="B293" s="175"/>
      <c r="C293" s="175"/>
      <c r="D293" s="175"/>
      <c r="E293" s="210"/>
      <c r="F293" s="128"/>
      <c r="G293" s="67"/>
      <c r="H293" s="162"/>
      <c r="I293" s="67"/>
      <c r="J293" s="67"/>
      <c r="K293" s="67"/>
      <c r="L293" s="67"/>
      <c r="M293" s="67"/>
      <c r="N293" s="67"/>
    </row>
    <row r="294" spans="1:14" s="169" customFormat="1" ht="16.5" thickBot="1" x14ac:dyDescent="0.3">
      <c r="A294" s="209" t="s">
        <v>306</v>
      </c>
      <c r="B294" s="173">
        <v>15000</v>
      </c>
      <c r="C294" s="176">
        <v>11000</v>
      </c>
      <c r="D294" s="176">
        <v>12000</v>
      </c>
      <c r="E294" s="211">
        <v>12000</v>
      </c>
      <c r="F294" s="190"/>
      <c r="G294" s="180"/>
      <c r="H294" s="162"/>
      <c r="I294" s="67"/>
      <c r="J294" s="67"/>
      <c r="K294" s="67"/>
      <c r="L294" s="67"/>
      <c r="M294" s="67"/>
      <c r="N294" s="67"/>
    </row>
    <row r="295" spans="1:14" s="169" customFormat="1" ht="16.5" thickBot="1" x14ac:dyDescent="0.3">
      <c r="A295" s="209" t="s">
        <v>307</v>
      </c>
      <c r="B295" s="173">
        <v>6000</v>
      </c>
      <c r="C295" s="176">
        <v>5500</v>
      </c>
      <c r="D295" s="176">
        <v>6000</v>
      </c>
      <c r="E295" s="211">
        <v>6350</v>
      </c>
      <c r="F295" s="179"/>
      <c r="G295" s="180"/>
      <c r="H295" s="162"/>
      <c r="I295" s="67"/>
      <c r="J295" s="67"/>
      <c r="K295" s="67"/>
      <c r="L295" s="67"/>
      <c r="M295" s="67"/>
      <c r="N295" s="67"/>
    </row>
    <row r="296" spans="1:14" s="169" customFormat="1" ht="16.5" thickBot="1" x14ac:dyDescent="0.3">
      <c r="A296" s="209" t="s">
        <v>308</v>
      </c>
      <c r="B296" s="173">
        <v>400</v>
      </c>
      <c r="C296" s="176">
        <v>500</v>
      </c>
      <c r="D296" s="176">
        <v>550</v>
      </c>
      <c r="E296" s="211">
        <v>550</v>
      </c>
      <c r="F296" s="179"/>
      <c r="G296" s="180"/>
      <c r="H296" s="162"/>
      <c r="I296" s="67"/>
      <c r="J296" s="67"/>
      <c r="K296" s="67"/>
      <c r="L296" s="67"/>
      <c r="M296" s="67"/>
      <c r="N296" s="67"/>
    </row>
    <row r="297" spans="1:14" s="169" customFormat="1" ht="16.5" thickBot="1" x14ac:dyDescent="0.3">
      <c r="A297" s="212" t="s">
        <v>344</v>
      </c>
      <c r="B297" s="213">
        <f>B287+B292</f>
        <v>21400</v>
      </c>
      <c r="C297" s="213">
        <f>C287+C292</f>
        <v>17000</v>
      </c>
      <c r="D297" s="213">
        <f>D287+D292</f>
        <v>18550</v>
      </c>
      <c r="E297" s="214">
        <f>E287+E292</f>
        <v>18900</v>
      </c>
      <c r="F297" s="183"/>
      <c r="G297" s="180"/>
      <c r="H297" s="162"/>
      <c r="I297" s="67"/>
      <c r="J297" s="67"/>
      <c r="K297" s="67"/>
      <c r="L297" s="67"/>
      <c r="M297" s="67"/>
      <c r="N297" s="67"/>
    </row>
    <row r="298" spans="1:14" s="169" customFormat="1" ht="39" customHeight="1" thickBot="1" x14ac:dyDescent="0.3">
      <c r="A298" s="215" t="s">
        <v>180</v>
      </c>
      <c r="B298" s="452" t="s">
        <v>350</v>
      </c>
      <c r="C298" s="453"/>
      <c r="D298" s="453"/>
      <c r="E298" s="454"/>
      <c r="F298" s="195"/>
      <c r="G298" s="196"/>
      <c r="H298" s="67"/>
      <c r="I298" s="67"/>
      <c r="J298" s="67"/>
      <c r="K298" s="67"/>
      <c r="L298" s="67"/>
      <c r="M298" s="67"/>
      <c r="N298" s="67"/>
    </row>
    <row r="299" spans="1:14" s="169" customFormat="1" ht="60" customHeight="1" thickBot="1" x14ac:dyDescent="0.3">
      <c r="A299" s="167" t="s">
        <v>351</v>
      </c>
      <c r="B299" s="167" t="s">
        <v>352</v>
      </c>
      <c r="C299" s="216" t="s">
        <v>301</v>
      </c>
      <c r="D299" s="445" t="s">
        <v>353</v>
      </c>
      <c r="E299" s="446"/>
      <c r="F299" s="128"/>
      <c r="G299" s="67"/>
      <c r="H299" s="67"/>
      <c r="I299" s="67"/>
      <c r="J299" s="67"/>
      <c r="K299" s="67"/>
      <c r="L299" s="67"/>
      <c r="M299" s="67"/>
      <c r="N299" s="67"/>
    </row>
    <row r="300" spans="1:14" s="169" customFormat="1" ht="16.5" thickBot="1" x14ac:dyDescent="0.3">
      <c r="A300" s="170" t="s">
        <v>36</v>
      </c>
      <c r="B300" s="436" t="s">
        <v>312</v>
      </c>
      <c r="C300" s="437"/>
      <c r="D300" s="437"/>
      <c r="E300" s="438"/>
      <c r="F300" s="128"/>
      <c r="G300" s="67"/>
      <c r="H300" s="67"/>
      <c r="I300" s="67"/>
      <c r="J300" s="67"/>
      <c r="K300" s="67"/>
      <c r="L300" s="67"/>
      <c r="M300" s="67"/>
      <c r="N300" s="67"/>
    </row>
    <row r="301" spans="1:14" s="169" customFormat="1" ht="16.5" thickBot="1" x14ac:dyDescent="0.3">
      <c r="A301" s="170" t="s">
        <v>38</v>
      </c>
      <c r="B301" s="439" t="s">
        <v>304</v>
      </c>
      <c r="C301" s="440"/>
      <c r="D301" s="440"/>
      <c r="E301" s="441"/>
      <c r="F301" s="128"/>
      <c r="G301" s="67"/>
      <c r="H301" s="67"/>
      <c r="I301" s="67"/>
      <c r="J301" s="67"/>
      <c r="K301" s="67"/>
      <c r="L301" s="67"/>
      <c r="M301" s="67"/>
      <c r="N301" s="67"/>
    </row>
    <row r="302" spans="1:14" s="169" customFormat="1" ht="15.75" x14ac:dyDescent="0.25">
      <c r="A302" s="409"/>
      <c r="B302" s="130">
        <v>2019</v>
      </c>
      <c r="C302" s="130">
        <v>2020</v>
      </c>
      <c r="D302" s="130">
        <v>2021</v>
      </c>
      <c r="E302" s="130">
        <v>2022</v>
      </c>
      <c r="F302" s="128"/>
      <c r="G302" s="67"/>
      <c r="H302" s="67"/>
      <c r="I302" s="67"/>
      <c r="J302" s="67"/>
      <c r="K302" s="67"/>
      <c r="L302" s="67"/>
      <c r="M302" s="67"/>
      <c r="N302" s="67"/>
    </row>
    <row r="303" spans="1:14" s="169" customFormat="1" ht="16.5" thickBot="1" x14ac:dyDescent="0.3">
      <c r="A303" s="410"/>
      <c r="B303" s="131" t="s">
        <v>13</v>
      </c>
      <c r="C303" s="131" t="s">
        <v>14</v>
      </c>
      <c r="D303" s="131" t="s">
        <v>14</v>
      </c>
      <c r="E303" s="130" t="s">
        <v>14</v>
      </c>
      <c r="F303" s="128"/>
      <c r="G303" s="67"/>
      <c r="H303" s="67"/>
      <c r="I303" s="67"/>
      <c r="J303" s="67"/>
      <c r="K303" s="67"/>
      <c r="L303" s="67"/>
      <c r="M303" s="67"/>
      <c r="N303" s="67"/>
    </row>
    <row r="304" spans="1:14" s="169" customFormat="1" ht="16.5" thickBot="1" x14ac:dyDescent="0.3">
      <c r="A304" s="116" t="s">
        <v>40</v>
      </c>
      <c r="B304" s="156">
        <v>1</v>
      </c>
      <c r="C304" s="156">
        <v>1</v>
      </c>
      <c r="D304" s="217">
        <v>1</v>
      </c>
      <c r="E304" s="218">
        <v>1</v>
      </c>
      <c r="F304" s="128"/>
      <c r="G304" s="67"/>
      <c r="H304" s="67"/>
      <c r="I304" s="67"/>
      <c r="J304" s="67"/>
      <c r="K304" s="67"/>
      <c r="L304" s="67"/>
      <c r="M304" s="67"/>
      <c r="N304" s="67"/>
    </row>
    <row r="305" spans="1:14" s="169" customFormat="1" ht="16.5" thickBot="1" x14ac:dyDescent="0.3">
      <c r="A305" s="116" t="s">
        <v>41</v>
      </c>
      <c r="B305" s="132">
        <f>B323</f>
        <v>7450</v>
      </c>
      <c r="C305" s="132">
        <f t="shared" ref="C305:E305" si="15">C323</f>
        <v>6100</v>
      </c>
      <c r="D305" s="132">
        <f t="shared" si="15"/>
        <v>6100</v>
      </c>
      <c r="E305" s="132">
        <f t="shared" si="15"/>
        <v>6250</v>
      </c>
      <c r="F305" s="128"/>
      <c r="G305" s="67"/>
      <c r="H305" s="67"/>
      <c r="I305" s="67"/>
      <c r="J305" s="67"/>
      <c r="K305" s="67"/>
      <c r="L305" s="67"/>
      <c r="M305" s="67"/>
      <c r="N305" s="67"/>
    </row>
    <row r="306" spans="1:14" s="169" customFormat="1" ht="16.5" thickBot="1" x14ac:dyDescent="0.3">
      <c r="A306" s="116" t="s">
        <v>42</v>
      </c>
      <c r="B306" s="132">
        <f>B305/B304</f>
        <v>7450</v>
      </c>
      <c r="C306" s="132">
        <f t="shared" ref="C306:D306" si="16">C305/C304</f>
        <v>6100</v>
      </c>
      <c r="D306" s="132">
        <f t="shared" si="16"/>
        <v>6100</v>
      </c>
      <c r="E306" s="132">
        <f>E305/D304</f>
        <v>6250</v>
      </c>
      <c r="F306" s="128"/>
      <c r="G306" s="67"/>
      <c r="H306" s="67"/>
      <c r="I306" s="67"/>
      <c r="J306" s="67"/>
      <c r="K306" s="67"/>
      <c r="L306" s="67"/>
      <c r="M306" s="67"/>
      <c r="N306" s="67"/>
    </row>
    <row r="307" spans="1:14" s="169" customFormat="1" ht="16.5" thickBot="1" x14ac:dyDescent="0.3">
      <c r="A307" s="116" t="s">
        <v>43</v>
      </c>
      <c r="B307" s="156" t="s">
        <v>44</v>
      </c>
      <c r="C307" s="136">
        <f>C304/B304-1</f>
        <v>0</v>
      </c>
      <c r="D307" s="136">
        <f t="shared" ref="D307:E307" si="17">D304/C304-1</f>
        <v>0</v>
      </c>
      <c r="E307" s="136">
        <f t="shared" si="17"/>
        <v>0</v>
      </c>
      <c r="F307" s="128"/>
      <c r="G307" s="67"/>
      <c r="H307" s="67"/>
      <c r="I307" s="67"/>
      <c r="J307" s="67"/>
      <c r="K307" s="67"/>
      <c r="L307" s="67"/>
      <c r="M307" s="67"/>
      <c r="N307" s="67"/>
    </row>
    <row r="308" spans="1:14" s="169" customFormat="1" ht="16.5" thickBot="1" x14ac:dyDescent="0.3">
      <c r="A308" s="116" t="s">
        <v>45</v>
      </c>
      <c r="B308" s="156" t="s">
        <v>44</v>
      </c>
      <c r="C308" s="136">
        <f t="shared" ref="C308:E309" si="18">C305/B305-1</f>
        <v>-0.18120805369127513</v>
      </c>
      <c r="D308" s="136">
        <f t="shared" si="18"/>
        <v>0</v>
      </c>
      <c r="E308" s="136">
        <f t="shared" si="18"/>
        <v>2.4590163934426146E-2</v>
      </c>
      <c r="F308" s="128"/>
      <c r="G308" s="67"/>
      <c r="H308" s="67"/>
      <c r="I308" s="67"/>
      <c r="J308" s="67"/>
      <c r="K308" s="67"/>
      <c r="L308" s="67"/>
      <c r="M308" s="67"/>
      <c r="N308" s="67"/>
    </row>
    <row r="309" spans="1:14" s="169" customFormat="1" ht="16.5" thickBot="1" x14ac:dyDescent="0.3">
      <c r="A309" s="116" t="s">
        <v>46</v>
      </c>
      <c r="B309" s="156" t="s">
        <v>44</v>
      </c>
      <c r="C309" s="136">
        <f t="shared" si="18"/>
        <v>-0.18120805369127513</v>
      </c>
      <c r="D309" s="136">
        <f t="shared" si="18"/>
        <v>0</v>
      </c>
      <c r="E309" s="136">
        <f t="shared" si="18"/>
        <v>2.4590163934426146E-2</v>
      </c>
      <c r="F309" s="128"/>
      <c r="G309" s="67"/>
      <c r="H309" s="67"/>
      <c r="I309" s="67"/>
      <c r="J309" s="67"/>
      <c r="K309" s="67"/>
      <c r="L309" s="67"/>
      <c r="M309" s="67"/>
      <c r="N309" s="67"/>
    </row>
    <row r="310" spans="1:14" s="169" customFormat="1" ht="16.5" thickBot="1" x14ac:dyDescent="0.3">
      <c r="A310" s="442" t="s">
        <v>354</v>
      </c>
      <c r="B310" s="443"/>
      <c r="C310" s="443"/>
      <c r="D310" s="443"/>
      <c r="E310" s="444"/>
      <c r="F310" s="128"/>
      <c r="G310" s="67"/>
      <c r="H310" s="67"/>
      <c r="I310" s="67"/>
      <c r="J310" s="67"/>
      <c r="K310" s="67"/>
      <c r="L310" s="67"/>
      <c r="M310" s="67"/>
      <c r="N310" s="67"/>
    </row>
    <row r="311" spans="1:14" s="169" customFormat="1" ht="15.75" x14ac:dyDescent="0.25">
      <c r="A311" s="409"/>
      <c r="B311" s="130">
        <v>2019</v>
      </c>
      <c r="C311" s="130">
        <v>2020</v>
      </c>
      <c r="D311" s="130">
        <v>2021</v>
      </c>
      <c r="E311" s="130">
        <v>2022</v>
      </c>
      <c r="F311" s="163"/>
      <c r="G311" s="162"/>
      <c r="H311" s="162"/>
      <c r="I311" s="67"/>
      <c r="J311" s="67"/>
      <c r="K311" s="67"/>
      <c r="L311" s="67"/>
      <c r="M311" s="67"/>
      <c r="N311" s="67"/>
    </row>
    <row r="312" spans="1:14" s="169" customFormat="1" ht="16.5" thickBot="1" x14ac:dyDescent="0.3">
      <c r="A312" s="410"/>
      <c r="B312" s="131" t="s">
        <v>13</v>
      </c>
      <c r="C312" s="131" t="s">
        <v>14</v>
      </c>
      <c r="D312" s="131" t="s">
        <v>14</v>
      </c>
      <c r="E312" s="131" t="s">
        <v>14</v>
      </c>
      <c r="F312" s="163"/>
      <c r="G312" s="162"/>
      <c r="H312" s="162"/>
      <c r="I312" s="67"/>
      <c r="J312" s="67"/>
      <c r="K312" s="67"/>
      <c r="L312" s="67"/>
      <c r="M312" s="67"/>
      <c r="N312" s="67"/>
    </row>
    <row r="313" spans="1:14" s="169" customFormat="1" ht="16.5" thickBot="1" x14ac:dyDescent="0.3">
      <c r="A313" s="172" t="s">
        <v>85</v>
      </c>
      <c r="B313" s="173">
        <f>B314+B315+B316+B317</f>
        <v>0</v>
      </c>
      <c r="C313" s="173">
        <f>C314+C315+C316+C317</f>
        <v>0</v>
      </c>
      <c r="D313" s="173">
        <f>D314+D315+D316+D317</f>
        <v>0</v>
      </c>
      <c r="E313" s="173">
        <f>E314+E315+E316+E317</f>
        <v>0</v>
      </c>
      <c r="F313" s="163"/>
      <c r="G313" s="162"/>
      <c r="H313" s="162"/>
      <c r="I313" s="67"/>
      <c r="J313" s="67"/>
      <c r="K313" s="67"/>
      <c r="L313" s="67"/>
      <c r="M313" s="67"/>
      <c r="N313" s="67"/>
    </row>
    <row r="314" spans="1:14" s="169" customFormat="1" ht="16.5" thickBot="1" x14ac:dyDescent="0.3">
      <c r="A314" s="174" t="s">
        <v>49</v>
      </c>
      <c r="B314" s="173"/>
      <c r="C314" s="173"/>
      <c r="D314" s="173"/>
      <c r="E314" s="173"/>
      <c r="F314" s="163"/>
      <c r="G314" s="162"/>
      <c r="H314" s="162"/>
      <c r="I314" s="67"/>
      <c r="J314" s="67"/>
      <c r="K314" s="67"/>
      <c r="L314" s="67"/>
      <c r="M314" s="67"/>
      <c r="N314" s="67"/>
    </row>
    <row r="315" spans="1:14" s="169" customFormat="1" ht="16.5" thickBot="1" x14ac:dyDescent="0.3">
      <c r="A315" s="174" t="s">
        <v>306</v>
      </c>
      <c r="B315" s="173">
        <v>0</v>
      </c>
      <c r="C315" s="173">
        <v>0</v>
      </c>
      <c r="D315" s="173">
        <v>0</v>
      </c>
      <c r="E315" s="173">
        <v>0</v>
      </c>
      <c r="F315" s="163"/>
      <c r="G315" s="162"/>
      <c r="H315" s="162"/>
      <c r="I315" s="67"/>
      <c r="J315" s="67"/>
      <c r="K315" s="67"/>
      <c r="L315" s="67"/>
      <c r="M315" s="67"/>
      <c r="N315" s="67"/>
    </row>
    <row r="316" spans="1:14" s="169" customFormat="1" ht="16.5" thickBot="1" x14ac:dyDescent="0.3">
      <c r="A316" s="174" t="s">
        <v>307</v>
      </c>
      <c r="B316" s="173">
        <v>0</v>
      </c>
      <c r="C316" s="173">
        <v>0</v>
      </c>
      <c r="D316" s="173">
        <v>0</v>
      </c>
      <c r="E316" s="173">
        <v>0</v>
      </c>
      <c r="F316" s="163"/>
      <c r="G316" s="162"/>
      <c r="H316" s="162"/>
      <c r="I316" s="67"/>
      <c r="J316" s="67"/>
      <c r="K316" s="67"/>
      <c r="L316" s="67"/>
      <c r="M316" s="67"/>
      <c r="N316" s="67"/>
    </row>
    <row r="317" spans="1:14" s="169" customFormat="1" ht="16.5" thickBot="1" x14ac:dyDescent="0.3">
      <c r="A317" s="174" t="s">
        <v>308</v>
      </c>
      <c r="B317" s="173">
        <v>0</v>
      </c>
      <c r="C317" s="173">
        <v>0</v>
      </c>
      <c r="D317" s="173">
        <v>0</v>
      </c>
      <c r="E317" s="173">
        <v>0</v>
      </c>
      <c r="F317" s="163"/>
      <c r="G317" s="162"/>
      <c r="H317" s="162"/>
      <c r="I317" s="67"/>
      <c r="J317" s="67"/>
      <c r="K317" s="67"/>
      <c r="L317" s="67"/>
      <c r="M317" s="67"/>
      <c r="N317" s="67"/>
    </row>
    <row r="318" spans="1:14" s="169" customFormat="1" ht="16.5" thickBot="1" x14ac:dyDescent="0.3">
      <c r="A318" s="172" t="s">
        <v>86</v>
      </c>
      <c r="B318" s="219">
        <f>B319+B320+B321+B322</f>
        <v>7450</v>
      </c>
      <c r="C318" s="219">
        <f t="shared" ref="C318:E318" si="19">C319+C320+C321+C322</f>
        <v>6100</v>
      </c>
      <c r="D318" s="219">
        <f t="shared" si="19"/>
        <v>6100</v>
      </c>
      <c r="E318" s="219">
        <f t="shared" si="19"/>
        <v>6250</v>
      </c>
      <c r="F318" s="163"/>
      <c r="G318" s="162"/>
      <c r="H318" s="162"/>
      <c r="I318" s="67"/>
      <c r="J318" s="67"/>
      <c r="K318" s="67"/>
      <c r="L318" s="67"/>
      <c r="M318" s="67"/>
      <c r="N318" s="67"/>
    </row>
    <row r="319" spans="1:14" s="169" customFormat="1" ht="16.5" thickBot="1" x14ac:dyDescent="0.3">
      <c r="A319" s="220" t="s">
        <v>49</v>
      </c>
      <c r="B319" s="221"/>
      <c r="C319" s="222"/>
      <c r="D319" s="222"/>
      <c r="E319" s="223"/>
      <c r="F319" s="128"/>
      <c r="G319" s="67"/>
      <c r="H319" s="162"/>
      <c r="I319" s="67"/>
      <c r="J319" s="67"/>
      <c r="K319" s="67"/>
      <c r="L319" s="67"/>
      <c r="M319" s="67"/>
      <c r="N319" s="67"/>
    </row>
    <row r="320" spans="1:14" s="169" customFormat="1" ht="16.5" thickBot="1" x14ac:dyDescent="0.3">
      <c r="A320" s="220" t="s">
        <v>306</v>
      </c>
      <c r="B320" s="224">
        <v>7050</v>
      </c>
      <c r="C320" s="176">
        <v>5000</v>
      </c>
      <c r="D320" s="176">
        <v>5000</v>
      </c>
      <c r="E320" s="225">
        <v>5000</v>
      </c>
      <c r="F320" s="179"/>
      <c r="G320" s="180"/>
      <c r="H320" s="162"/>
      <c r="I320" s="67"/>
      <c r="J320" s="67"/>
      <c r="K320" s="67"/>
      <c r="L320" s="67"/>
      <c r="M320" s="67"/>
      <c r="N320" s="67"/>
    </row>
    <row r="321" spans="1:14" s="169" customFormat="1" ht="16.5" thickBot="1" x14ac:dyDescent="0.3">
      <c r="A321" s="220" t="s">
        <v>307</v>
      </c>
      <c r="B321" s="224">
        <v>0</v>
      </c>
      <c r="C321" s="176">
        <v>800</v>
      </c>
      <c r="D321" s="176">
        <v>800</v>
      </c>
      <c r="E321" s="226">
        <v>950</v>
      </c>
      <c r="F321" s="179"/>
      <c r="G321" s="180"/>
      <c r="H321" s="162"/>
      <c r="I321" s="67"/>
      <c r="J321" s="67"/>
      <c r="K321" s="67"/>
      <c r="L321" s="67"/>
      <c r="M321" s="67"/>
      <c r="N321" s="67"/>
    </row>
    <row r="322" spans="1:14" s="169" customFormat="1" ht="16.5" thickBot="1" x14ac:dyDescent="0.3">
      <c r="A322" s="220" t="s">
        <v>308</v>
      </c>
      <c r="B322" s="224">
        <v>400</v>
      </c>
      <c r="C322" s="176">
        <v>300</v>
      </c>
      <c r="D322" s="176">
        <v>300</v>
      </c>
      <c r="E322" s="226">
        <v>300</v>
      </c>
      <c r="F322" s="179"/>
      <c r="G322" s="180"/>
      <c r="H322" s="162"/>
      <c r="I322" s="67"/>
      <c r="J322" s="67"/>
      <c r="K322" s="67"/>
      <c r="L322" s="67"/>
      <c r="M322" s="67"/>
      <c r="N322" s="67"/>
    </row>
    <row r="323" spans="1:14" s="169" customFormat="1" ht="16.5" thickBot="1" x14ac:dyDescent="0.3">
      <c r="A323" s="227" t="s">
        <v>355</v>
      </c>
      <c r="B323" s="228">
        <f>B313+B318</f>
        <v>7450</v>
      </c>
      <c r="C323" s="175">
        <f t="shared" ref="C323:E323" si="20">C313+C318</f>
        <v>6100</v>
      </c>
      <c r="D323" s="175">
        <f t="shared" si="20"/>
        <v>6100</v>
      </c>
      <c r="E323" s="210">
        <f t="shared" si="20"/>
        <v>6250</v>
      </c>
      <c r="F323" s="229"/>
      <c r="G323" s="180"/>
      <c r="H323" s="162"/>
      <c r="I323" s="67"/>
      <c r="J323" s="67"/>
      <c r="K323" s="67"/>
      <c r="L323" s="67"/>
      <c r="M323" s="67"/>
      <c r="N323" s="67"/>
    </row>
    <row r="324" spans="1:14" s="169" customFormat="1" ht="32.25" thickBot="1" x14ac:dyDescent="0.3">
      <c r="A324" s="230" t="s">
        <v>180</v>
      </c>
      <c r="B324" s="431" t="s">
        <v>356</v>
      </c>
      <c r="C324" s="432"/>
      <c r="D324" s="432"/>
      <c r="E324" s="433"/>
      <c r="F324" s="195"/>
      <c r="G324" s="196"/>
      <c r="H324" s="67"/>
      <c r="I324" s="67"/>
      <c r="J324" s="67"/>
      <c r="K324" s="67"/>
      <c r="L324" s="67"/>
      <c r="M324" s="67"/>
      <c r="N324" s="67"/>
    </row>
    <row r="325" spans="1:14" s="169" customFormat="1" ht="63.75" thickBot="1" x14ac:dyDescent="0.3">
      <c r="A325" s="167" t="s">
        <v>357</v>
      </c>
      <c r="B325" s="167" t="s">
        <v>358</v>
      </c>
      <c r="C325" s="216" t="s">
        <v>301</v>
      </c>
      <c r="D325" s="434" t="s">
        <v>359</v>
      </c>
      <c r="E325" s="435"/>
      <c r="F325" s="128"/>
      <c r="G325" s="67"/>
      <c r="H325" s="67"/>
      <c r="I325" s="67"/>
      <c r="J325" s="67"/>
      <c r="K325" s="67"/>
      <c r="L325" s="67"/>
      <c r="M325" s="67"/>
      <c r="N325" s="67"/>
    </row>
    <row r="326" spans="1:14" s="169" customFormat="1" ht="16.5" thickBot="1" x14ac:dyDescent="0.3">
      <c r="A326" s="170" t="s">
        <v>36</v>
      </c>
      <c r="B326" s="436" t="s">
        <v>312</v>
      </c>
      <c r="C326" s="437"/>
      <c r="D326" s="437"/>
      <c r="E326" s="438"/>
      <c r="F326" s="128"/>
      <c r="G326" s="67"/>
      <c r="H326" s="67"/>
      <c r="I326" s="67"/>
      <c r="J326" s="67"/>
      <c r="K326" s="67"/>
      <c r="L326" s="67"/>
      <c r="M326" s="67"/>
      <c r="N326" s="67"/>
    </row>
    <row r="327" spans="1:14" s="169" customFormat="1" ht="16.5" thickBot="1" x14ac:dyDescent="0.3">
      <c r="A327" s="170" t="s">
        <v>38</v>
      </c>
      <c r="B327" s="439" t="s">
        <v>304</v>
      </c>
      <c r="C327" s="440"/>
      <c r="D327" s="440"/>
      <c r="E327" s="441"/>
      <c r="F327" s="128"/>
      <c r="G327" s="67"/>
      <c r="H327" s="67"/>
      <c r="I327" s="67"/>
      <c r="J327" s="67"/>
      <c r="K327" s="67"/>
      <c r="L327" s="67"/>
      <c r="M327" s="67"/>
      <c r="N327" s="67"/>
    </row>
    <row r="328" spans="1:14" s="169" customFormat="1" ht="15.75" x14ac:dyDescent="0.25">
      <c r="A328" s="409"/>
      <c r="B328" s="130">
        <v>2019</v>
      </c>
      <c r="C328" s="130">
        <v>2020</v>
      </c>
      <c r="D328" s="130">
        <v>2021</v>
      </c>
      <c r="E328" s="130">
        <v>2022</v>
      </c>
      <c r="F328" s="128"/>
      <c r="G328" s="67"/>
      <c r="H328" s="67"/>
      <c r="I328" s="67"/>
      <c r="J328" s="67"/>
      <c r="K328" s="67"/>
      <c r="L328" s="67"/>
      <c r="M328" s="67"/>
      <c r="N328" s="67"/>
    </row>
    <row r="329" spans="1:14" s="169" customFormat="1" ht="16.5" thickBot="1" x14ac:dyDescent="0.3">
      <c r="A329" s="410"/>
      <c r="B329" s="131" t="s">
        <v>13</v>
      </c>
      <c r="C329" s="131" t="s">
        <v>14</v>
      </c>
      <c r="D329" s="131" t="s">
        <v>14</v>
      </c>
      <c r="E329" s="131" t="s">
        <v>14</v>
      </c>
      <c r="F329" s="128"/>
      <c r="G329" s="67"/>
      <c r="H329" s="67"/>
      <c r="I329" s="67"/>
      <c r="J329" s="67"/>
      <c r="K329" s="67"/>
      <c r="L329" s="67"/>
      <c r="M329" s="67"/>
      <c r="N329" s="67"/>
    </row>
    <row r="330" spans="1:14" s="169" customFormat="1" ht="16.5" thickBot="1" x14ac:dyDescent="0.3">
      <c r="A330" s="116" t="s">
        <v>40</v>
      </c>
      <c r="B330" s="156">
        <v>1</v>
      </c>
      <c r="C330" s="156">
        <v>1</v>
      </c>
      <c r="D330" s="156">
        <v>1</v>
      </c>
      <c r="E330" s="156">
        <v>1</v>
      </c>
      <c r="F330" s="128"/>
      <c r="G330" s="67"/>
      <c r="H330" s="67"/>
      <c r="I330" s="67"/>
      <c r="J330" s="67"/>
      <c r="K330" s="67"/>
      <c r="L330" s="67"/>
      <c r="M330" s="67"/>
      <c r="N330" s="67"/>
    </row>
    <row r="331" spans="1:14" s="169" customFormat="1" ht="16.5" thickBot="1" x14ac:dyDescent="0.3">
      <c r="A331" s="116" t="s">
        <v>41</v>
      </c>
      <c r="B331" s="132">
        <f>B349</f>
        <v>5300</v>
      </c>
      <c r="C331" s="132">
        <f t="shared" ref="C331:E331" si="21">C349</f>
        <v>5500</v>
      </c>
      <c r="D331" s="132">
        <f t="shared" si="21"/>
        <v>5500</v>
      </c>
      <c r="E331" s="132">
        <f t="shared" si="21"/>
        <v>5600</v>
      </c>
      <c r="F331" s="128"/>
      <c r="G331" s="67"/>
      <c r="H331" s="67"/>
      <c r="I331" s="67"/>
      <c r="J331" s="67"/>
      <c r="K331" s="67"/>
      <c r="L331" s="67"/>
      <c r="M331" s="67"/>
      <c r="N331" s="67"/>
    </row>
    <row r="332" spans="1:14" s="169" customFormat="1" ht="16.5" thickBot="1" x14ac:dyDescent="0.3">
      <c r="A332" s="116" t="s">
        <v>42</v>
      </c>
      <c r="B332" s="132">
        <f>B331/B330</f>
        <v>5300</v>
      </c>
      <c r="C332" s="132">
        <f>C331/C330</f>
        <v>5500</v>
      </c>
      <c r="D332" s="132">
        <f>D331/D330</f>
        <v>5500</v>
      </c>
      <c r="E332" s="132">
        <f>E331/E330</f>
        <v>5600</v>
      </c>
      <c r="F332" s="128"/>
      <c r="G332" s="67"/>
      <c r="H332" s="67"/>
      <c r="I332" s="67"/>
      <c r="J332" s="67"/>
      <c r="K332" s="67"/>
      <c r="L332" s="67"/>
      <c r="M332" s="67"/>
      <c r="N332" s="67"/>
    </row>
    <row r="333" spans="1:14" s="169" customFormat="1" ht="16.5" thickBot="1" x14ac:dyDescent="0.3">
      <c r="A333" s="116" t="s">
        <v>43</v>
      </c>
      <c r="B333" s="156" t="s">
        <v>44</v>
      </c>
      <c r="C333" s="136">
        <f t="shared" ref="C333:E335" si="22">C330/B330-1</f>
        <v>0</v>
      </c>
      <c r="D333" s="136">
        <f t="shared" si="22"/>
        <v>0</v>
      </c>
      <c r="E333" s="136">
        <f t="shared" si="22"/>
        <v>0</v>
      </c>
      <c r="F333" s="128"/>
      <c r="G333" s="67"/>
      <c r="H333" s="67"/>
      <c r="I333" s="67"/>
      <c r="J333" s="67"/>
      <c r="K333" s="67"/>
      <c r="L333" s="67"/>
      <c r="M333" s="67"/>
      <c r="N333" s="67"/>
    </row>
    <row r="334" spans="1:14" s="169" customFormat="1" ht="16.5" thickBot="1" x14ac:dyDescent="0.3">
      <c r="A334" s="116" t="s">
        <v>45</v>
      </c>
      <c r="B334" s="156" t="s">
        <v>44</v>
      </c>
      <c r="C334" s="136">
        <f t="shared" si="22"/>
        <v>3.7735849056603765E-2</v>
      </c>
      <c r="D334" s="136">
        <f t="shared" si="22"/>
        <v>0</v>
      </c>
      <c r="E334" s="136">
        <f t="shared" si="22"/>
        <v>1.8181818181818077E-2</v>
      </c>
      <c r="F334" s="128"/>
      <c r="G334" s="67"/>
      <c r="H334" s="67"/>
      <c r="I334" s="67"/>
      <c r="J334" s="67"/>
      <c r="K334" s="67"/>
      <c r="L334" s="67"/>
      <c r="M334" s="67"/>
      <c r="N334" s="67"/>
    </row>
    <row r="335" spans="1:14" s="169" customFormat="1" ht="16.5" thickBot="1" x14ac:dyDescent="0.3">
      <c r="A335" s="116" t="s">
        <v>46</v>
      </c>
      <c r="B335" s="156" t="s">
        <v>44</v>
      </c>
      <c r="C335" s="136">
        <f t="shared" si="22"/>
        <v>3.7735849056603765E-2</v>
      </c>
      <c r="D335" s="136">
        <f t="shared" si="22"/>
        <v>0</v>
      </c>
      <c r="E335" s="136">
        <f t="shared" si="22"/>
        <v>1.8181818181818077E-2</v>
      </c>
      <c r="F335" s="128"/>
      <c r="G335" s="67"/>
      <c r="H335" s="67"/>
      <c r="I335" s="67"/>
      <c r="J335" s="67"/>
      <c r="K335" s="67"/>
      <c r="L335" s="67"/>
      <c r="M335" s="67"/>
      <c r="N335" s="67"/>
    </row>
    <row r="336" spans="1:14" s="169" customFormat="1" ht="16.5" thickBot="1" x14ac:dyDescent="0.3">
      <c r="A336" s="442" t="s">
        <v>360</v>
      </c>
      <c r="B336" s="443"/>
      <c r="C336" s="443"/>
      <c r="D336" s="443"/>
      <c r="E336" s="444"/>
      <c r="F336" s="128"/>
      <c r="G336" s="67"/>
      <c r="H336" s="67"/>
      <c r="I336" s="67"/>
      <c r="J336" s="67"/>
      <c r="K336" s="67"/>
      <c r="L336" s="67"/>
      <c r="M336" s="67"/>
      <c r="N336" s="67"/>
    </row>
    <row r="337" spans="1:14" s="169" customFormat="1" ht="15.75" x14ac:dyDescent="0.25">
      <c r="A337" s="409"/>
      <c r="B337" s="130">
        <v>2019</v>
      </c>
      <c r="C337" s="130">
        <v>2020</v>
      </c>
      <c r="D337" s="130">
        <v>2021</v>
      </c>
      <c r="E337" s="130">
        <v>2022</v>
      </c>
      <c r="F337" s="163"/>
      <c r="G337" s="162"/>
      <c r="H337" s="162"/>
      <c r="I337" s="67"/>
      <c r="J337" s="67"/>
      <c r="K337" s="67"/>
      <c r="L337" s="67"/>
      <c r="M337" s="67"/>
      <c r="N337" s="67"/>
    </row>
    <row r="338" spans="1:14" s="169" customFormat="1" ht="16.5" thickBot="1" x14ac:dyDescent="0.3">
      <c r="A338" s="410"/>
      <c r="B338" s="131" t="s">
        <v>13</v>
      </c>
      <c r="C338" s="131" t="s">
        <v>14</v>
      </c>
      <c r="D338" s="131" t="s">
        <v>14</v>
      </c>
      <c r="E338" s="131" t="s">
        <v>14</v>
      </c>
      <c r="F338" s="163"/>
      <c r="G338" s="162"/>
      <c r="H338" s="162"/>
      <c r="I338" s="67"/>
      <c r="J338" s="67"/>
      <c r="K338" s="67"/>
      <c r="L338" s="67"/>
      <c r="M338" s="67"/>
      <c r="N338" s="67"/>
    </row>
    <row r="339" spans="1:14" s="169" customFormat="1" ht="16.5" thickBot="1" x14ac:dyDescent="0.3">
      <c r="A339" s="172" t="s">
        <v>85</v>
      </c>
      <c r="B339" s="173">
        <f>B340+B341+B342+B343</f>
        <v>0</v>
      </c>
      <c r="C339" s="173">
        <f>C340+C341+C342+C343</f>
        <v>0</v>
      </c>
      <c r="D339" s="173">
        <f>D340+D341+D342+D343</f>
        <v>0</v>
      </c>
      <c r="E339" s="173">
        <f>E340+E341+E342+E343</f>
        <v>0</v>
      </c>
      <c r="F339" s="163"/>
      <c r="G339" s="162"/>
      <c r="H339" s="162"/>
      <c r="I339" s="67"/>
      <c r="J339" s="67"/>
      <c r="K339" s="67"/>
      <c r="L339" s="67"/>
      <c r="M339" s="67"/>
      <c r="N339" s="67"/>
    </row>
    <row r="340" spans="1:14" s="169" customFormat="1" ht="16.5" thickBot="1" x14ac:dyDescent="0.3">
      <c r="A340" s="174" t="s">
        <v>49</v>
      </c>
      <c r="B340" s="173"/>
      <c r="C340" s="173"/>
      <c r="D340" s="173"/>
      <c r="E340" s="173"/>
      <c r="F340" s="163"/>
      <c r="G340" s="162"/>
      <c r="H340" s="162"/>
      <c r="I340" s="67"/>
      <c r="J340" s="67"/>
      <c r="K340" s="67"/>
      <c r="L340" s="67"/>
      <c r="M340" s="67"/>
      <c r="N340" s="67"/>
    </row>
    <row r="341" spans="1:14" s="169" customFormat="1" ht="16.5" thickBot="1" x14ac:dyDescent="0.3">
      <c r="A341" s="174" t="s">
        <v>306</v>
      </c>
      <c r="B341" s="173">
        <v>0</v>
      </c>
      <c r="C341" s="173">
        <v>0</v>
      </c>
      <c r="D341" s="173">
        <v>0</v>
      </c>
      <c r="E341" s="173">
        <v>0</v>
      </c>
      <c r="F341" s="163"/>
      <c r="G341" s="162"/>
      <c r="H341" s="162"/>
      <c r="I341" s="67"/>
      <c r="J341" s="67"/>
      <c r="K341" s="67"/>
      <c r="L341" s="67"/>
      <c r="M341" s="67"/>
      <c r="N341" s="67"/>
    </row>
    <row r="342" spans="1:14" s="169" customFormat="1" ht="16.5" thickBot="1" x14ac:dyDescent="0.3">
      <c r="A342" s="174" t="s">
        <v>307</v>
      </c>
      <c r="B342" s="173">
        <v>0</v>
      </c>
      <c r="C342" s="173">
        <v>0</v>
      </c>
      <c r="D342" s="173">
        <v>0</v>
      </c>
      <c r="E342" s="173">
        <v>0</v>
      </c>
      <c r="F342" s="163"/>
      <c r="G342" s="162"/>
      <c r="H342" s="162"/>
      <c r="I342" s="67"/>
      <c r="J342" s="67"/>
      <c r="K342" s="67"/>
      <c r="L342" s="67"/>
      <c r="M342" s="67"/>
      <c r="N342" s="67"/>
    </row>
    <row r="343" spans="1:14" s="169" customFormat="1" ht="16.5" thickBot="1" x14ac:dyDescent="0.3">
      <c r="A343" s="174" t="s">
        <v>308</v>
      </c>
      <c r="B343" s="173">
        <v>0</v>
      </c>
      <c r="C343" s="173">
        <v>0</v>
      </c>
      <c r="D343" s="173">
        <v>0</v>
      </c>
      <c r="E343" s="173">
        <v>0</v>
      </c>
      <c r="F343" s="163"/>
      <c r="G343" s="162"/>
      <c r="H343" s="162"/>
      <c r="I343" s="67"/>
      <c r="J343" s="67"/>
      <c r="K343" s="67"/>
      <c r="L343" s="67"/>
      <c r="M343" s="67"/>
      <c r="N343" s="67"/>
    </row>
    <row r="344" spans="1:14" s="169" customFormat="1" ht="16.5" thickBot="1" x14ac:dyDescent="0.3">
      <c r="A344" s="172" t="s">
        <v>86</v>
      </c>
      <c r="B344" s="175">
        <f>B345+B346+B347+B348</f>
        <v>5300</v>
      </c>
      <c r="C344" s="175">
        <f>C345+C346+C347+C348</f>
        <v>5500</v>
      </c>
      <c r="D344" s="175">
        <f>D345+D346+D347+D348</f>
        <v>5500</v>
      </c>
      <c r="E344" s="175">
        <f>E345+E346+E347+E348</f>
        <v>5600</v>
      </c>
      <c r="F344" s="163"/>
      <c r="G344" s="162"/>
      <c r="H344" s="162"/>
      <c r="I344" s="67"/>
      <c r="J344" s="67"/>
      <c r="K344" s="67"/>
      <c r="L344" s="67"/>
      <c r="M344" s="67"/>
      <c r="N344" s="67"/>
    </row>
    <row r="345" spans="1:14" s="169" customFormat="1" ht="16.5" thickBot="1" x14ac:dyDescent="0.3">
      <c r="A345" s="174" t="s">
        <v>49</v>
      </c>
      <c r="B345" s="175"/>
      <c r="C345" s="175"/>
      <c r="D345" s="175"/>
      <c r="E345" s="175"/>
      <c r="F345" s="128"/>
      <c r="G345" s="67"/>
      <c r="H345" s="162"/>
      <c r="I345" s="67"/>
      <c r="J345" s="67"/>
      <c r="K345" s="67"/>
      <c r="L345" s="67"/>
      <c r="M345" s="67"/>
      <c r="N345" s="67"/>
    </row>
    <row r="346" spans="1:14" s="169" customFormat="1" ht="16.5" thickBot="1" x14ac:dyDescent="0.3">
      <c r="A346" s="174" t="s">
        <v>306</v>
      </c>
      <c r="B346" s="173">
        <v>5000</v>
      </c>
      <c r="C346" s="176">
        <v>5000</v>
      </c>
      <c r="D346" s="176">
        <v>5000</v>
      </c>
      <c r="E346" s="176">
        <v>5000</v>
      </c>
      <c r="F346" s="163"/>
      <c r="G346" s="162"/>
      <c r="H346" s="162"/>
      <c r="I346" s="67"/>
      <c r="J346" s="67"/>
      <c r="K346" s="67"/>
      <c r="L346" s="67"/>
      <c r="M346" s="67"/>
      <c r="N346" s="67"/>
    </row>
    <row r="347" spans="1:14" s="169" customFormat="1" ht="16.5" thickBot="1" x14ac:dyDescent="0.3">
      <c r="A347" s="174" t="s">
        <v>307</v>
      </c>
      <c r="B347" s="173">
        <v>0</v>
      </c>
      <c r="C347" s="176">
        <v>300</v>
      </c>
      <c r="D347" s="176">
        <v>300</v>
      </c>
      <c r="E347" s="176">
        <v>400</v>
      </c>
      <c r="F347" s="179"/>
      <c r="G347" s="162"/>
      <c r="H347" s="162"/>
      <c r="I347" s="67"/>
      <c r="J347" s="67"/>
      <c r="K347" s="67"/>
      <c r="L347" s="67"/>
      <c r="M347" s="67"/>
      <c r="N347" s="67"/>
    </row>
    <row r="348" spans="1:14" s="169" customFormat="1" ht="16.5" thickBot="1" x14ac:dyDescent="0.3">
      <c r="A348" s="174" t="s">
        <v>308</v>
      </c>
      <c r="B348" s="173">
        <v>300</v>
      </c>
      <c r="C348" s="176">
        <v>200</v>
      </c>
      <c r="D348" s="176">
        <v>200</v>
      </c>
      <c r="E348" s="176">
        <v>200</v>
      </c>
      <c r="F348" s="163"/>
      <c r="G348" s="162"/>
      <c r="H348" s="162"/>
      <c r="I348" s="67"/>
      <c r="J348" s="67"/>
      <c r="K348" s="67"/>
      <c r="L348" s="67"/>
      <c r="M348" s="67"/>
      <c r="N348" s="67"/>
    </row>
    <row r="349" spans="1:14" s="169" customFormat="1" ht="16.5" thickBot="1" x14ac:dyDescent="0.3">
      <c r="A349" s="198" t="s">
        <v>361</v>
      </c>
      <c r="B349" s="175">
        <f>B339+B344</f>
        <v>5300</v>
      </c>
      <c r="C349" s="175">
        <f>C339+C344</f>
        <v>5500</v>
      </c>
      <c r="D349" s="175">
        <f>D339+D344</f>
        <v>5500</v>
      </c>
      <c r="E349" s="175">
        <f>E339+E344</f>
        <v>5600</v>
      </c>
      <c r="F349" s="163"/>
      <c r="G349" s="163"/>
      <c r="H349" s="163"/>
      <c r="I349" s="163"/>
      <c r="J349" s="163"/>
      <c r="K349" s="163"/>
      <c r="L349" s="67"/>
      <c r="M349" s="67"/>
      <c r="N349" s="67"/>
    </row>
    <row r="350" spans="1:14" s="135" customFormat="1" ht="32.25" thickBot="1" x14ac:dyDescent="0.3">
      <c r="A350" s="231" t="s">
        <v>180</v>
      </c>
      <c r="B350" s="423" t="s">
        <v>362</v>
      </c>
      <c r="C350" s="424"/>
      <c r="D350" s="424"/>
      <c r="E350" s="425"/>
      <c r="F350" s="134"/>
    </row>
    <row r="351" spans="1:14" s="135" customFormat="1" ht="63.75" thickBot="1" x14ac:dyDescent="0.3">
      <c r="A351" s="231" t="s">
        <v>363</v>
      </c>
      <c r="B351" s="231" t="s">
        <v>364</v>
      </c>
      <c r="C351" s="232" t="s">
        <v>301</v>
      </c>
      <c r="D351" s="426" t="s">
        <v>365</v>
      </c>
      <c r="E351" s="427"/>
      <c r="F351" s="134"/>
      <c r="G351" s="233"/>
    </row>
    <row r="352" spans="1:14" ht="36" customHeight="1" thickBot="1" x14ac:dyDescent="0.3">
      <c r="A352" s="234" t="s">
        <v>36</v>
      </c>
      <c r="B352" s="428" t="s">
        <v>366</v>
      </c>
      <c r="C352" s="429"/>
      <c r="D352" s="429"/>
      <c r="E352" s="430"/>
    </row>
    <row r="353" spans="1:9" ht="16.5" thickBot="1" x14ac:dyDescent="0.3">
      <c r="A353" s="151" t="s">
        <v>38</v>
      </c>
      <c r="B353" s="406" t="s">
        <v>304</v>
      </c>
      <c r="C353" s="407"/>
      <c r="D353" s="407"/>
      <c r="E353" s="408"/>
    </row>
    <row r="354" spans="1:9" ht="15.75" x14ac:dyDescent="0.25">
      <c r="A354" s="409"/>
      <c r="B354" s="130">
        <v>2019</v>
      </c>
      <c r="C354" s="130">
        <v>2020</v>
      </c>
      <c r="D354" s="130">
        <v>2021</v>
      </c>
      <c r="E354" s="130">
        <v>2022</v>
      </c>
    </row>
    <row r="355" spans="1:9" ht="16.5" thickBot="1" x14ac:dyDescent="0.3">
      <c r="A355" s="410"/>
      <c r="B355" s="131" t="s">
        <v>13</v>
      </c>
      <c r="C355" s="131" t="s">
        <v>14</v>
      </c>
      <c r="D355" s="131" t="s">
        <v>14</v>
      </c>
      <c r="E355" s="131" t="s">
        <v>14</v>
      </c>
    </row>
    <row r="356" spans="1:9" ht="16.5" thickBot="1" x14ac:dyDescent="0.3">
      <c r="A356" s="116" t="s">
        <v>40</v>
      </c>
      <c r="B356" s="156">
        <v>1</v>
      </c>
      <c r="C356" s="156">
        <v>1</v>
      </c>
      <c r="D356" s="156">
        <v>0</v>
      </c>
      <c r="E356" s="156">
        <v>0</v>
      </c>
    </row>
    <row r="357" spans="1:9" ht="16.5" thickBot="1" x14ac:dyDescent="0.3">
      <c r="A357" s="116" t="s">
        <v>41</v>
      </c>
      <c r="B357" s="132">
        <f>B375</f>
        <v>30600</v>
      </c>
      <c r="C357" s="132">
        <f>C375</f>
        <v>20830</v>
      </c>
      <c r="D357" s="132">
        <f>D375</f>
        <v>0</v>
      </c>
      <c r="E357" s="132">
        <f>E375</f>
        <v>0</v>
      </c>
    </row>
    <row r="358" spans="1:9" ht="16.5" thickBot="1" x14ac:dyDescent="0.3">
      <c r="A358" s="116" t="s">
        <v>42</v>
      </c>
      <c r="B358" s="132">
        <f>B357/B356</f>
        <v>30600</v>
      </c>
      <c r="C358" s="132">
        <f>C357/C356</f>
        <v>20830</v>
      </c>
      <c r="D358" s="132" t="e">
        <f>D357/D356</f>
        <v>#DIV/0!</v>
      </c>
      <c r="E358" s="132" t="e">
        <f>E357/E356</f>
        <v>#DIV/0!</v>
      </c>
    </row>
    <row r="359" spans="1:9" ht="16.5" thickBot="1" x14ac:dyDescent="0.3">
      <c r="A359" s="116" t="s">
        <v>43</v>
      </c>
      <c r="B359" s="156" t="s">
        <v>44</v>
      </c>
      <c r="C359" s="136">
        <f t="shared" ref="C359:E361" si="23">C356/B356-1</f>
        <v>0</v>
      </c>
      <c r="D359" s="136">
        <f t="shared" si="23"/>
        <v>-1</v>
      </c>
      <c r="E359" s="136" t="e">
        <f t="shared" si="23"/>
        <v>#DIV/0!</v>
      </c>
    </row>
    <row r="360" spans="1:9" ht="16.5" thickBot="1" x14ac:dyDescent="0.3">
      <c r="A360" s="116" t="s">
        <v>45</v>
      </c>
      <c r="B360" s="156" t="s">
        <v>44</v>
      </c>
      <c r="C360" s="136">
        <f t="shared" si="23"/>
        <v>-0.31928104575163396</v>
      </c>
      <c r="D360" s="136">
        <f t="shared" si="23"/>
        <v>-1</v>
      </c>
      <c r="E360" s="136" t="e">
        <f t="shared" si="23"/>
        <v>#DIV/0!</v>
      </c>
    </row>
    <row r="361" spans="1:9" ht="16.5" thickBot="1" x14ac:dyDescent="0.3">
      <c r="A361" s="116" t="s">
        <v>46</v>
      </c>
      <c r="B361" s="156" t="s">
        <v>44</v>
      </c>
      <c r="C361" s="136">
        <f t="shared" si="23"/>
        <v>-0.31928104575163396</v>
      </c>
      <c r="D361" s="136" t="e">
        <f t="shared" si="23"/>
        <v>#DIV/0!</v>
      </c>
      <c r="E361" s="136" t="e">
        <f t="shared" si="23"/>
        <v>#DIV/0!</v>
      </c>
    </row>
    <row r="362" spans="1:9" ht="16.5" thickBot="1" x14ac:dyDescent="0.3">
      <c r="A362" s="411" t="s">
        <v>367</v>
      </c>
      <c r="B362" s="412"/>
      <c r="C362" s="412"/>
      <c r="D362" s="412"/>
      <c r="E362" s="413"/>
      <c r="F362" s="106"/>
    </row>
    <row r="363" spans="1:9" ht="15.75" x14ac:dyDescent="0.25">
      <c r="A363" s="409"/>
      <c r="B363" s="130">
        <v>2019</v>
      </c>
      <c r="C363" s="130">
        <v>2020</v>
      </c>
      <c r="D363" s="130">
        <v>2021</v>
      </c>
      <c r="E363" s="130">
        <v>2022</v>
      </c>
      <c r="F363" s="106"/>
    </row>
    <row r="364" spans="1:9" ht="16.5" thickBot="1" x14ac:dyDescent="0.3">
      <c r="A364" s="410"/>
      <c r="B364" s="131" t="s">
        <v>13</v>
      </c>
      <c r="C364" s="131" t="s">
        <v>14</v>
      </c>
      <c r="D364" s="131" t="s">
        <v>14</v>
      </c>
      <c r="E364" s="131" t="s">
        <v>14</v>
      </c>
      <c r="F364" s="106"/>
    </row>
    <row r="365" spans="1:9" ht="16.5" thickBot="1" x14ac:dyDescent="0.3">
      <c r="A365" s="137" t="s">
        <v>85</v>
      </c>
      <c r="B365" s="138">
        <f>B366+B367+B368+B369</f>
        <v>0</v>
      </c>
      <c r="C365" s="138">
        <f>C366+C367+C368+C369</f>
        <v>0</v>
      </c>
      <c r="D365" s="138">
        <f>D366+D367+D368+D369</f>
        <v>0</v>
      </c>
      <c r="E365" s="138">
        <f>E366+E367+E368+E369</f>
        <v>0</v>
      </c>
      <c r="F365" s="106"/>
      <c r="G365" s="235"/>
    </row>
    <row r="366" spans="1:9" ht="16.5" thickBot="1" x14ac:dyDescent="0.3">
      <c r="A366" s="139" t="s">
        <v>49</v>
      </c>
      <c r="B366" s="138"/>
      <c r="C366" s="138"/>
      <c r="D366" s="138"/>
      <c r="E366" s="138"/>
      <c r="F366" s="106"/>
      <c r="H366" s="236"/>
      <c r="I366" s="157"/>
    </row>
    <row r="367" spans="1:9" ht="16.5" thickBot="1" x14ac:dyDescent="0.3">
      <c r="A367" s="139" t="s">
        <v>306</v>
      </c>
      <c r="B367" s="138">
        <v>0</v>
      </c>
      <c r="C367" s="138">
        <v>0</v>
      </c>
      <c r="D367" s="138">
        <v>0</v>
      </c>
      <c r="E367" s="138">
        <v>0</v>
      </c>
      <c r="F367" s="106"/>
      <c r="H367" s="157"/>
      <c r="I367" s="157"/>
    </row>
    <row r="368" spans="1:9" ht="16.5" thickBot="1" x14ac:dyDescent="0.3">
      <c r="A368" s="139" t="s">
        <v>307</v>
      </c>
      <c r="B368" s="138">
        <v>0</v>
      </c>
      <c r="C368" s="138">
        <v>0</v>
      </c>
      <c r="D368" s="138">
        <v>0</v>
      </c>
      <c r="E368" s="138">
        <v>0</v>
      </c>
      <c r="F368" s="106"/>
      <c r="G368" s="158"/>
      <c r="H368" s="158"/>
      <c r="I368" s="158"/>
    </row>
    <row r="369" spans="1:11" ht="16.5" thickBot="1" x14ac:dyDescent="0.3">
      <c r="A369" s="139" t="s">
        <v>308</v>
      </c>
      <c r="B369" s="138">
        <v>0</v>
      </c>
      <c r="C369" s="138">
        <v>0</v>
      </c>
      <c r="D369" s="138">
        <v>0</v>
      </c>
      <c r="E369" s="138">
        <v>0</v>
      </c>
      <c r="F369" s="106"/>
    </row>
    <row r="370" spans="1:11" ht="16.5" thickBot="1" x14ac:dyDescent="0.3">
      <c r="A370" s="137" t="s">
        <v>86</v>
      </c>
      <c r="B370" s="138">
        <f>B371+B372+B373+B374</f>
        <v>30600</v>
      </c>
      <c r="C370" s="138">
        <f>C371+C372+C373+C374</f>
        <v>20830</v>
      </c>
      <c r="D370" s="140">
        <f>D371+D372+D373+D374</f>
        <v>0</v>
      </c>
      <c r="E370" s="140">
        <f>E371+E372+E373+E374</f>
        <v>0</v>
      </c>
      <c r="F370" s="128"/>
    </row>
    <row r="371" spans="1:11" ht="16.5" thickBot="1" x14ac:dyDescent="0.3">
      <c r="A371" s="139" t="s">
        <v>49</v>
      </c>
      <c r="B371" s="138"/>
      <c r="C371" s="138"/>
      <c r="D371" s="140"/>
      <c r="E371" s="140"/>
      <c r="F371" s="160"/>
      <c r="K371" s="237"/>
    </row>
    <row r="372" spans="1:11" ht="16.5" thickBot="1" x14ac:dyDescent="0.3">
      <c r="A372" s="139" t="s">
        <v>306</v>
      </c>
      <c r="B372" s="138">
        <v>30600</v>
      </c>
      <c r="C372" s="138">
        <f>95700-75420</f>
        <v>20280</v>
      </c>
      <c r="D372" s="138">
        <v>0</v>
      </c>
      <c r="E372" s="138">
        <v>0</v>
      </c>
      <c r="F372" s="160"/>
      <c r="G372" s="158"/>
      <c r="H372" s="158"/>
      <c r="I372" s="158"/>
      <c r="K372" s="238"/>
    </row>
    <row r="373" spans="1:11" ht="16.5" thickBot="1" x14ac:dyDescent="0.3">
      <c r="A373" s="139" t="s">
        <v>307</v>
      </c>
      <c r="B373" s="138">
        <v>0</v>
      </c>
      <c r="C373" s="138">
        <v>0</v>
      </c>
      <c r="D373" s="138">
        <v>0</v>
      </c>
      <c r="E373" s="138">
        <v>0</v>
      </c>
      <c r="F373" s="160"/>
      <c r="G373" s="158"/>
      <c r="H373" s="158"/>
      <c r="I373" s="158"/>
      <c r="K373" s="160"/>
    </row>
    <row r="374" spans="1:11" ht="16.5" thickBot="1" x14ac:dyDescent="0.3">
      <c r="A374" s="139" t="s">
        <v>308</v>
      </c>
      <c r="B374" s="138">
        <v>0</v>
      </c>
      <c r="C374" s="138">
        <f>1276-726</f>
        <v>550</v>
      </c>
      <c r="D374" s="138">
        <v>0</v>
      </c>
      <c r="E374" s="138">
        <v>0</v>
      </c>
      <c r="F374" s="160"/>
      <c r="G374" s="158"/>
      <c r="H374" s="158"/>
      <c r="I374" s="158"/>
      <c r="K374" s="238"/>
    </row>
    <row r="375" spans="1:11" ht="16.5" thickBot="1" x14ac:dyDescent="0.3">
      <c r="A375" s="146" t="s">
        <v>368</v>
      </c>
      <c r="B375" s="138">
        <f>B365+B370</f>
        <v>30600</v>
      </c>
      <c r="C375" s="138">
        <f>C365+C370</f>
        <v>20830</v>
      </c>
      <c r="D375" s="140">
        <f>D365+D370</f>
        <v>0</v>
      </c>
      <c r="E375" s="140">
        <f>E365+E370</f>
        <v>0</v>
      </c>
      <c r="F375" s="106"/>
      <c r="G375" s="239"/>
    </row>
    <row r="376" spans="1:11" ht="32.25" thickBot="1" x14ac:dyDescent="0.3">
      <c r="A376" s="240" t="s">
        <v>180</v>
      </c>
      <c r="B376" s="420" t="s">
        <v>369</v>
      </c>
      <c r="C376" s="421"/>
      <c r="D376" s="420"/>
      <c r="E376" s="422"/>
      <c r="F376" s="106"/>
    </row>
    <row r="377" spans="1:11" ht="63.75" thickBot="1" x14ac:dyDescent="0.3">
      <c r="A377" s="149" t="s">
        <v>370</v>
      </c>
      <c r="B377" s="149" t="s">
        <v>369</v>
      </c>
      <c r="C377" s="150" t="s">
        <v>301</v>
      </c>
      <c r="D377" s="415" t="s">
        <v>371</v>
      </c>
      <c r="E377" s="417"/>
      <c r="F377" s="106"/>
    </row>
    <row r="378" spans="1:11" ht="16.5" thickBot="1" x14ac:dyDescent="0.3">
      <c r="A378" s="234" t="s">
        <v>36</v>
      </c>
      <c r="B378" s="404" t="s">
        <v>372</v>
      </c>
      <c r="C378" s="404"/>
      <c r="D378" s="404"/>
      <c r="E378" s="405"/>
      <c r="F378" s="128"/>
    </row>
    <row r="379" spans="1:11" ht="16.5" thickBot="1" x14ac:dyDescent="0.3">
      <c r="A379" s="151" t="s">
        <v>38</v>
      </c>
      <c r="B379" s="406" t="s">
        <v>304</v>
      </c>
      <c r="C379" s="407"/>
      <c r="D379" s="407"/>
      <c r="E379" s="408"/>
    </row>
    <row r="380" spans="1:11" ht="15.75" x14ac:dyDescent="0.25">
      <c r="A380" s="409"/>
      <c r="B380" s="130">
        <v>2019</v>
      </c>
      <c r="C380" s="130">
        <v>2020</v>
      </c>
      <c r="D380" s="130">
        <v>2021</v>
      </c>
      <c r="E380" s="130">
        <v>2022</v>
      </c>
    </row>
    <row r="381" spans="1:11" ht="16.5" thickBot="1" x14ac:dyDescent="0.3">
      <c r="A381" s="410"/>
      <c r="B381" s="131" t="s">
        <v>13</v>
      </c>
      <c r="C381" s="131" t="s">
        <v>14</v>
      </c>
      <c r="D381" s="130" t="s">
        <v>14</v>
      </c>
      <c r="E381" s="131" t="s">
        <v>14</v>
      </c>
    </row>
    <row r="382" spans="1:11" ht="16.5" thickBot="1" x14ac:dyDescent="0.3">
      <c r="A382" s="116" t="s">
        <v>40</v>
      </c>
      <c r="B382" s="156">
        <v>1</v>
      </c>
      <c r="C382" s="217">
        <v>1</v>
      </c>
      <c r="D382" s="241">
        <v>0</v>
      </c>
      <c r="E382" s="111">
        <v>0</v>
      </c>
    </row>
    <row r="383" spans="1:11" ht="16.5" thickBot="1" x14ac:dyDescent="0.3">
      <c r="A383" s="116" t="s">
        <v>41</v>
      </c>
      <c r="B383" s="132">
        <f>B401</f>
        <v>124676</v>
      </c>
      <c r="C383" s="132">
        <f>C401</f>
        <v>19500</v>
      </c>
      <c r="D383" s="132">
        <f>D401</f>
        <v>4580</v>
      </c>
      <c r="E383" s="132">
        <f>E401</f>
        <v>0</v>
      </c>
    </row>
    <row r="384" spans="1:11" ht="16.5" thickBot="1" x14ac:dyDescent="0.3">
      <c r="A384" s="116" t="s">
        <v>42</v>
      </c>
      <c r="B384" s="132">
        <f>B383/B382</f>
        <v>124676</v>
      </c>
      <c r="C384" s="132">
        <f>C383/B382</f>
        <v>19500</v>
      </c>
      <c r="D384" s="132">
        <f>D383/C382</f>
        <v>4580</v>
      </c>
      <c r="E384" s="132" t="e">
        <f>E383/E382</f>
        <v>#DIV/0!</v>
      </c>
    </row>
    <row r="385" spans="1:13" ht="16.5" thickBot="1" x14ac:dyDescent="0.3">
      <c r="A385" s="116" t="s">
        <v>43</v>
      </c>
      <c r="B385" s="156" t="s">
        <v>44</v>
      </c>
      <c r="C385" s="136">
        <f>C382/B382-1</f>
        <v>0</v>
      </c>
      <c r="D385" s="136">
        <f t="shared" ref="D385:E385" si="24">D382/C382-1</f>
        <v>-1</v>
      </c>
      <c r="E385" s="136" t="e">
        <f t="shared" si="24"/>
        <v>#DIV/0!</v>
      </c>
    </row>
    <row r="386" spans="1:13" ht="16.5" thickBot="1" x14ac:dyDescent="0.3">
      <c r="A386" s="116" t="s">
        <v>45</v>
      </c>
      <c r="B386" s="156" t="s">
        <v>44</v>
      </c>
      <c r="C386" s="136">
        <f t="shared" ref="C386:E387" si="25">C383/B383-1</f>
        <v>-0.84359459719593188</v>
      </c>
      <c r="D386" s="136">
        <f t="shared" si="25"/>
        <v>-0.76512820512820512</v>
      </c>
      <c r="E386" s="136">
        <f t="shared" si="25"/>
        <v>-1</v>
      </c>
    </row>
    <row r="387" spans="1:13" ht="16.5" thickBot="1" x14ac:dyDescent="0.3">
      <c r="A387" s="116" t="s">
        <v>46</v>
      </c>
      <c r="B387" s="156" t="s">
        <v>44</v>
      </c>
      <c r="C387" s="136">
        <f t="shared" si="25"/>
        <v>-0.84359459719593188</v>
      </c>
      <c r="D387" s="136">
        <f t="shared" si="25"/>
        <v>-0.76512820512820512</v>
      </c>
      <c r="E387" s="136" t="e">
        <f t="shared" si="25"/>
        <v>#DIV/0!</v>
      </c>
      <c r="F387" s="106"/>
    </row>
    <row r="388" spans="1:13" ht="16.5" thickBot="1" x14ac:dyDescent="0.3">
      <c r="A388" s="411" t="s">
        <v>373</v>
      </c>
      <c r="B388" s="412"/>
      <c r="C388" s="412"/>
      <c r="D388" s="412"/>
      <c r="E388" s="413"/>
      <c r="F388" s="106"/>
    </row>
    <row r="389" spans="1:13" ht="15.75" x14ac:dyDescent="0.25">
      <c r="A389" s="409"/>
      <c r="B389" s="130">
        <v>2019</v>
      </c>
      <c r="C389" s="130">
        <v>2020</v>
      </c>
      <c r="D389" s="130">
        <v>2021</v>
      </c>
      <c r="E389" s="130">
        <v>2022</v>
      </c>
      <c r="F389" s="106"/>
    </row>
    <row r="390" spans="1:13" ht="16.5" thickBot="1" x14ac:dyDescent="0.3">
      <c r="A390" s="410"/>
      <c r="B390" s="131" t="s">
        <v>13</v>
      </c>
      <c r="C390" s="131" t="s">
        <v>14</v>
      </c>
      <c r="D390" s="131" t="s">
        <v>14</v>
      </c>
      <c r="E390" s="131" t="s">
        <v>14</v>
      </c>
      <c r="F390" s="106"/>
    </row>
    <row r="391" spans="1:13" ht="16.5" thickBot="1" x14ac:dyDescent="0.3">
      <c r="A391" s="137" t="s">
        <v>85</v>
      </c>
      <c r="B391" s="138">
        <f>B392+B393+B394+B395</f>
        <v>0</v>
      </c>
      <c r="C391" s="138">
        <f>C392+C393+C394+C395</f>
        <v>0</v>
      </c>
      <c r="D391" s="138">
        <f>D392+D393+D394+D395</f>
        <v>0</v>
      </c>
      <c r="E391" s="138">
        <f>E392+E393+E394+E395</f>
        <v>0</v>
      </c>
      <c r="F391" s="106"/>
    </row>
    <row r="392" spans="1:13" ht="16.5" thickBot="1" x14ac:dyDescent="0.3">
      <c r="A392" s="139" t="s">
        <v>49</v>
      </c>
      <c r="B392" s="138"/>
      <c r="C392" s="138"/>
      <c r="D392" s="138"/>
      <c r="E392" s="138"/>
      <c r="F392" s="106"/>
    </row>
    <row r="393" spans="1:13" ht="16.5" thickBot="1" x14ac:dyDescent="0.3">
      <c r="A393" s="139" t="s">
        <v>306</v>
      </c>
      <c r="B393" s="138">
        <v>0</v>
      </c>
      <c r="C393" s="138">
        <v>0</v>
      </c>
      <c r="D393" s="138">
        <v>0</v>
      </c>
      <c r="E393" s="138">
        <v>0</v>
      </c>
      <c r="F393" s="106"/>
      <c r="G393" s="157"/>
    </row>
    <row r="394" spans="1:13" ht="16.5" thickBot="1" x14ac:dyDescent="0.3">
      <c r="A394" s="139" t="s">
        <v>307</v>
      </c>
      <c r="B394" s="138">
        <v>0</v>
      </c>
      <c r="C394" s="138">
        <v>0</v>
      </c>
      <c r="D394" s="138">
        <v>0</v>
      </c>
      <c r="E394" s="138">
        <v>0</v>
      </c>
      <c r="F394" s="106"/>
      <c r="G394" s="158"/>
      <c r="H394" s="158"/>
      <c r="I394" s="158"/>
    </row>
    <row r="395" spans="1:13" ht="16.5" thickBot="1" x14ac:dyDescent="0.3">
      <c r="A395" s="139" t="s">
        <v>308</v>
      </c>
      <c r="B395" s="138">
        <v>0</v>
      </c>
      <c r="C395" s="138">
        <v>0</v>
      </c>
      <c r="D395" s="138">
        <v>0</v>
      </c>
      <c r="E395" s="138">
        <v>0</v>
      </c>
      <c r="F395" s="106"/>
      <c r="L395" s="414"/>
      <c r="M395" s="414"/>
    </row>
    <row r="396" spans="1:13" ht="16.5" thickBot="1" x14ac:dyDescent="0.3">
      <c r="A396" s="137" t="s">
        <v>86</v>
      </c>
      <c r="B396" s="138">
        <f>B397+B398+B399+B400</f>
        <v>124676</v>
      </c>
      <c r="C396" s="138">
        <f>C397+C398+C399+C400</f>
        <v>19500</v>
      </c>
      <c r="D396" s="138">
        <f>D397+D398+D399+D400</f>
        <v>4580</v>
      </c>
      <c r="E396" s="140">
        <f>E397+E398+E399+E400</f>
        <v>0</v>
      </c>
      <c r="F396" s="106"/>
    </row>
    <row r="397" spans="1:13" ht="16.5" thickBot="1" x14ac:dyDescent="0.3">
      <c r="A397" s="139" t="s">
        <v>49</v>
      </c>
      <c r="B397" s="138"/>
      <c r="C397" s="138"/>
      <c r="D397" s="138"/>
      <c r="E397" s="140"/>
      <c r="F397" s="160"/>
      <c r="L397" s="242"/>
      <c r="M397" s="243"/>
    </row>
    <row r="398" spans="1:13" ht="16.5" thickBot="1" x14ac:dyDescent="0.3">
      <c r="A398" s="139" t="s">
        <v>306</v>
      </c>
      <c r="B398" s="138">
        <v>111620</v>
      </c>
      <c r="C398" s="138">
        <f>20566-1566</f>
        <v>19000</v>
      </c>
      <c r="D398" s="138">
        <f>25520-21440</f>
        <v>4080</v>
      </c>
      <c r="E398" s="138">
        <v>0</v>
      </c>
      <c r="F398" s="160"/>
      <c r="G398" s="244"/>
      <c r="H398" s="244"/>
      <c r="I398" s="245"/>
      <c r="L398" s="238"/>
      <c r="M398" s="238"/>
    </row>
    <row r="399" spans="1:13" ht="16.5" thickBot="1" x14ac:dyDescent="0.3">
      <c r="A399" s="139" t="s">
        <v>307</v>
      </c>
      <c r="B399" s="138">
        <v>0</v>
      </c>
      <c r="C399" s="138">
        <v>0</v>
      </c>
      <c r="D399" s="138">
        <v>0</v>
      </c>
      <c r="E399" s="138">
        <v>0</v>
      </c>
      <c r="F399" s="160"/>
      <c r="G399" s="246"/>
      <c r="H399" s="246"/>
      <c r="I399" s="245"/>
      <c r="L399" s="160"/>
      <c r="M399" s="246"/>
    </row>
    <row r="400" spans="1:13" ht="16.5" thickBot="1" x14ac:dyDescent="0.3">
      <c r="A400" s="139" t="s">
        <v>308</v>
      </c>
      <c r="B400" s="138">
        <v>13056</v>
      </c>
      <c r="C400" s="138">
        <f>13539-13039</f>
        <v>500</v>
      </c>
      <c r="D400" s="138">
        <f>17864-17364</f>
        <v>500</v>
      </c>
      <c r="E400" s="138">
        <v>0</v>
      </c>
      <c r="F400" s="160"/>
      <c r="G400" s="244"/>
      <c r="H400" s="244"/>
      <c r="I400" s="245"/>
      <c r="L400" s="238"/>
      <c r="M400" s="238"/>
    </row>
    <row r="401" spans="1:8" ht="16.5" thickBot="1" x14ac:dyDescent="0.3">
      <c r="A401" s="146" t="s">
        <v>374</v>
      </c>
      <c r="B401" s="138">
        <f>B391+B396</f>
        <v>124676</v>
      </c>
      <c r="C401" s="138">
        <f>C391+C396</f>
        <v>19500</v>
      </c>
      <c r="D401" s="138">
        <f>D391+D396</f>
        <v>4580</v>
      </c>
      <c r="E401" s="140">
        <f>E391+E396</f>
        <v>0</v>
      </c>
      <c r="F401" s="106"/>
      <c r="G401" s="247"/>
      <c r="H401" s="247"/>
    </row>
    <row r="402" spans="1:8" ht="32.25" thickBot="1" x14ac:dyDescent="0.3">
      <c r="A402" s="149" t="s">
        <v>180</v>
      </c>
      <c r="B402" s="415" t="s">
        <v>375</v>
      </c>
      <c r="C402" s="416"/>
      <c r="D402" s="416"/>
      <c r="E402" s="417"/>
    </row>
    <row r="403" spans="1:8" ht="63.75" thickBot="1" x14ac:dyDescent="0.3">
      <c r="A403" s="149" t="s">
        <v>376</v>
      </c>
      <c r="B403" s="149" t="s">
        <v>375</v>
      </c>
      <c r="C403" s="150" t="s">
        <v>301</v>
      </c>
      <c r="D403" s="418" t="s">
        <v>377</v>
      </c>
      <c r="E403" s="419"/>
    </row>
    <row r="404" spans="1:8" ht="42.75" customHeight="1" thickBot="1" x14ac:dyDescent="0.3">
      <c r="A404" s="151" t="s">
        <v>36</v>
      </c>
      <c r="B404" s="403" t="s">
        <v>312</v>
      </c>
      <c r="C404" s="404"/>
      <c r="D404" s="404"/>
      <c r="E404" s="405"/>
    </row>
    <row r="405" spans="1:8" ht="16.5" thickBot="1" x14ac:dyDescent="0.3">
      <c r="A405" s="151" t="s">
        <v>38</v>
      </c>
      <c r="B405" s="406" t="s">
        <v>304</v>
      </c>
      <c r="C405" s="407"/>
      <c r="D405" s="407"/>
      <c r="E405" s="408"/>
    </row>
    <row r="406" spans="1:8" ht="15.75" x14ac:dyDescent="0.25">
      <c r="A406" s="248"/>
      <c r="B406" s="130">
        <v>2019</v>
      </c>
      <c r="C406" s="130">
        <v>2020</v>
      </c>
      <c r="D406" s="130">
        <v>2021</v>
      </c>
      <c r="E406" s="130">
        <v>2022</v>
      </c>
    </row>
    <row r="407" spans="1:8" ht="16.5" thickBot="1" x14ac:dyDescent="0.3">
      <c r="A407" s="156"/>
      <c r="B407" s="131" t="s">
        <v>13</v>
      </c>
      <c r="C407" s="131" t="s">
        <v>14</v>
      </c>
      <c r="D407" s="131" t="s">
        <v>14</v>
      </c>
      <c r="E407" s="131" t="s">
        <v>14</v>
      </c>
    </row>
    <row r="408" spans="1:8" ht="16.5" thickBot="1" x14ac:dyDescent="0.3">
      <c r="A408" s="116" t="s">
        <v>40</v>
      </c>
      <c r="B408" s="156">
        <v>1</v>
      </c>
      <c r="C408" s="156">
        <v>1</v>
      </c>
      <c r="D408" s="156">
        <v>1</v>
      </c>
      <c r="E408" s="156">
        <v>1</v>
      </c>
    </row>
    <row r="409" spans="1:8" ht="16.5" thickBot="1" x14ac:dyDescent="0.3">
      <c r="A409" s="116" t="s">
        <v>41</v>
      </c>
      <c r="B409" s="132">
        <f>B427</f>
        <v>0</v>
      </c>
      <c r="C409" s="132">
        <f t="shared" ref="C409:E409" si="26">C427</f>
        <v>2900</v>
      </c>
      <c r="D409" s="132">
        <f t="shared" si="26"/>
        <v>3100</v>
      </c>
      <c r="E409" s="132">
        <f t="shared" si="26"/>
        <v>3100</v>
      </c>
    </row>
    <row r="410" spans="1:8" ht="16.5" thickBot="1" x14ac:dyDescent="0.3">
      <c r="A410" s="116" t="s">
        <v>42</v>
      </c>
      <c r="B410" s="132">
        <f>B409/B408</f>
        <v>0</v>
      </c>
      <c r="C410" s="132">
        <f>C409/C408</f>
        <v>2900</v>
      </c>
      <c r="D410" s="132">
        <f>D409/D408</f>
        <v>3100</v>
      </c>
      <c r="E410" s="132">
        <f>E409/E408</f>
        <v>3100</v>
      </c>
    </row>
    <row r="411" spans="1:8" ht="16.5" thickBot="1" x14ac:dyDescent="0.3">
      <c r="A411" s="116" t="s">
        <v>43</v>
      </c>
      <c r="B411" s="156" t="s">
        <v>44</v>
      </c>
      <c r="C411" s="136">
        <f t="shared" ref="C411:E413" si="27">C408/B408-1</f>
        <v>0</v>
      </c>
      <c r="D411" s="136">
        <f t="shared" si="27"/>
        <v>0</v>
      </c>
      <c r="E411" s="136">
        <f t="shared" si="27"/>
        <v>0</v>
      </c>
    </row>
    <row r="412" spans="1:8" ht="16.5" thickBot="1" x14ac:dyDescent="0.3">
      <c r="A412" s="116" t="s">
        <v>45</v>
      </c>
      <c r="B412" s="156" t="s">
        <v>44</v>
      </c>
      <c r="C412" s="136" t="e">
        <f t="shared" si="27"/>
        <v>#DIV/0!</v>
      </c>
      <c r="D412" s="136">
        <f t="shared" si="27"/>
        <v>6.8965517241379226E-2</v>
      </c>
      <c r="E412" s="136">
        <f t="shared" si="27"/>
        <v>0</v>
      </c>
    </row>
    <row r="413" spans="1:8" ht="16.5" thickBot="1" x14ac:dyDescent="0.3">
      <c r="A413" s="116" t="s">
        <v>46</v>
      </c>
      <c r="B413" s="156" t="s">
        <v>44</v>
      </c>
      <c r="C413" s="136" t="e">
        <f t="shared" si="27"/>
        <v>#DIV/0!</v>
      </c>
      <c r="D413" s="136">
        <f t="shared" si="27"/>
        <v>6.8965517241379226E-2</v>
      </c>
      <c r="E413" s="136">
        <f t="shared" si="27"/>
        <v>0</v>
      </c>
    </row>
    <row r="414" spans="1:8" ht="48" thickBot="1" x14ac:dyDescent="0.3">
      <c r="A414" s="249" t="s">
        <v>378</v>
      </c>
      <c r="B414" s="250"/>
      <c r="C414" s="250"/>
      <c r="D414" s="250"/>
      <c r="E414" s="251"/>
    </row>
    <row r="415" spans="1:8" ht="15.75" x14ac:dyDescent="0.25">
      <c r="A415" s="248"/>
      <c r="B415" s="130">
        <v>2019</v>
      </c>
      <c r="C415" s="130">
        <v>2020</v>
      </c>
      <c r="D415" s="130">
        <v>2021</v>
      </c>
      <c r="E415" s="130">
        <v>2022</v>
      </c>
    </row>
    <row r="416" spans="1:8" ht="16.5" thickBot="1" x14ac:dyDescent="0.3">
      <c r="A416" s="156"/>
      <c r="B416" s="131" t="s">
        <v>13</v>
      </c>
      <c r="C416" s="131" t="s">
        <v>14</v>
      </c>
      <c r="D416" s="131" t="s">
        <v>14</v>
      </c>
      <c r="E416" s="131" t="s">
        <v>14</v>
      </c>
    </row>
    <row r="417" spans="1:7" ht="16.5" thickBot="1" x14ac:dyDescent="0.3">
      <c r="A417" s="137" t="s">
        <v>85</v>
      </c>
      <c r="B417" s="138">
        <f>B418+B419+B420+B421</f>
        <v>0</v>
      </c>
      <c r="C417" s="138">
        <f>C418+C419+C420+C421</f>
        <v>0</v>
      </c>
      <c r="D417" s="138">
        <f>D418+D419+D420+D421</f>
        <v>0</v>
      </c>
      <c r="E417" s="138">
        <f>E418+E419+E420+E421</f>
        <v>0</v>
      </c>
    </row>
    <row r="418" spans="1:7" ht="16.5" thickBot="1" x14ac:dyDescent="0.3">
      <c r="A418" s="139" t="s">
        <v>49</v>
      </c>
      <c r="B418" s="138"/>
      <c r="C418" s="138"/>
      <c r="D418" s="138"/>
      <c r="E418" s="138"/>
    </row>
    <row r="419" spans="1:7" ht="16.5" thickBot="1" x14ac:dyDescent="0.3">
      <c r="A419" s="139" t="s">
        <v>306</v>
      </c>
      <c r="B419" s="138">
        <v>0</v>
      </c>
      <c r="C419" s="138">
        <v>0</v>
      </c>
      <c r="D419" s="138">
        <v>0</v>
      </c>
      <c r="E419" s="138">
        <v>0</v>
      </c>
    </row>
    <row r="420" spans="1:7" ht="16.5" thickBot="1" x14ac:dyDescent="0.3">
      <c r="A420" s="139" t="s">
        <v>307</v>
      </c>
      <c r="B420" s="138">
        <v>0</v>
      </c>
      <c r="C420" s="138">
        <v>0</v>
      </c>
      <c r="D420" s="138">
        <v>0</v>
      </c>
      <c r="E420" s="140">
        <v>0</v>
      </c>
    </row>
    <row r="421" spans="1:7" ht="16.5" thickBot="1" x14ac:dyDescent="0.3">
      <c r="A421" s="139" t="s">
        <v>308</v>
      </c>
      <c r="B421" s="138">
        <v>0</v>
      </c>
      <c r="C421" s="138">
        <v>0</v>
      </c>
      <c r="D421" s="138">
        <v>0</v>
      </c>
      <c r="E421" s="140">
        <v>0</v>
      </c>
    </row>
    <row r="422" spans="1:7" ht="16.5" thickBot="1" x14ac:dyDescent="0.3">
      <c r="A422" s="137" t="s">
        <v>86</v>
      </c>
      <c r="B422" s="140">
        <f>B423+B424+B425+B426</f>
        <v>0</v>
      </c>
      <c r="C422" s="140">
        <f>C423+C424+C425+C426</f>
        <v>2900</v>
      </c>
      <c r="D422" s="140">
        <f>D423+D424+D425+D426</f>
        <v>3100</v>
      </c>
      <c r="E422" s="138">
        <f>E423+E424+E425+E426</f>
        <v>3100</v>
      </c>
    </row>
    <row r="423" spans="1:7" ht="16.5" thickBot="1" x14ac:dyDescent="0.3">
      <c r="A423" s="139" t="s">
        <v>49</v>
      </c>
      <c r="B423" s="140"/>
      <c r="C423" s="140"/>
      <c r="D423" s="140"/>
      <c r="E423" s="138"/>
    </row>
    <row r="424" spans="1:7" ht="16.5" thickBot="1" x14ac:dyDescent="0.3">
      <c r="A424" s="139" t="s">
        <v>306</v>
      </c>
      <c r="B424" s="138">
        <v>0</v>
      </c>
      <c r="C424" s="138">
        <v>2000</v>
      </c>
      <c r="D424" s="138">
        <v>2200</v>
      </c>
      <c r="E424" s="138">
        <v>2200</v>
      </c>
    </row>
    <row r="425" spans="1:7" ht="16.5" thickBot="1" x14ac:dyDescent="0.3">
      <c r="A425" s="139" t="s">
        <v>307</v>
      </c>
      <c r="B425" s="138">
        <v>0</v>
      </c>
      <c r="C425" s="138">
        <v>600</v>
      </c>
      <c r="D425" s="138">
        <v>600</v>
      </c>
      <c r="E425" s="140">
        <v>600</v>
      </c>
    </row>
    <row r="426" spans="1:7" ht="16.5" thickBot="1" x14ac:dyDescent="0.3">
      <c r="A426" s="139" t="s">
        <v>308</v>
      </c>
      <c r="B426" s="138">
        <v>0</v>
      </c>
      <c r="C426" s="138">
        <v>300</v>
      </c>
      <c r="D426" s="138">
        <v>300</v>
      </c>
      <c r="E426" s="140">
        <v>300</v>
      </c>
    </row>
    <row r="427" spans="1:7" ht="16.5" thickBot="1" x14ac:dyDescent="0.3">
      <c r="A427" s="146" t="s">
        <v>379</v>
      </c>
      <c r="B427" s="140">
        <f>B417+B422</f>
        <v>0</v>
      </c>
      <c r="C427" s="140">
        <f>C417+C422</f>
        <v>2900</v>
      </c>
      <c r="D427" s="140">
        <f>D417+D422</f>
        <v>3100</v>
      </c>
      <c r="E427" s="138">
        <f>E417+E422</f>
        <v>3100</v>
      </c>
    </row>
    <row r="428" spans="1:7" ht="16.5" thickBot="1" x14ac:dyDescent="0.3">
      <c r="A428" s="252"/>
      <c r="B428" s="253"/>
      <c r="C428" s="253"/>
      <c r="D428" s="253"/>
      <c r="E428" s="253"/>
      <c r="F428" s="106"/>
    </row>
    <row r="429" spans="1:7" ht="48" thickBot="1" x14ac:dyDescent="0.3">
      <c r="A429" s="118" t="s">
        <v>105</v>
      </c>
      <c r="B429" s="254">
        <f>+B151+B77+B37+B101+B253+B227+B203+B179+B125+B279+B305+B357+B383+B332+B409</f>
        <v>342000</v>
      </c>
      <c r="C429" s="254">
        <f>+C151+C77+C37+C101+C253+C227+C203+C179+C125+C279+C305+C357+C383+C409+C331</f>
        <v>275780</v>
      </c>
      <c r="D429" s="254">
        <f>+D151+D77+D37+D101+D253+D227+D203+D179+D125+D279+D305+D357+D383+D409+D331</f>
        <v>226780</v>
      </c>
      <c r="E429" s="254">
        <f t="shared" ref="E429" si="28">+E151+E77+E37+E101+E253+E227+E203+E179+E125+E279+E305+E357+E383+E332+E409</f>
        <v>227780</v>
      </c>
      <c r="F429" s="106"/>
    </row>
    <row r="430" spans="1:7" ht="32.25" thickBot="1" x14ac:dyDescent="0.3">
      <c r="A430" s="118" t="s">
        <v>106</v>
      </c>
      <c r="B430" s="254">
        <f>+B169+B143+B66+B271+B245+B221+B197+B119+B95+B297+B323+B375+B401+B349+B427</f>
        <v>342000</v>
      </c>
      <c r="C430" s="254">
        <f>+C169+C143+C66+C271+C245+C221+C197+C119+C95+C297+C323+C375+C401+C349+C427</f>
        <v>275780</v>
      </c>
      <c r="D430" s="254">
        <f t="shared" ref="D430:E430" si="29">+D169+D143+D66+D271+D245+D221+D197+D119+D95+D297+D323+D375+D401+D349+D427</f>
        <v>226780</v>
      </c>
      <c r="E430" s="254">
        <f t="shared" si="29"/>
        <v>227780</v>
      </c>
      <c r="F430" s="106"/>
      <c r="G430" s="23"/>
    </row>
    <row r="431" spans="1:7" ht="16.5" thickBot="1" x14ac:dyDescent="0.3">
      <c r="A431" s="137" t="s">
        <v>48</v>
      </c>
      <c r="B431" s="255">
        <f>B432+B433</f>
        <v>47500</v>
      </c>
      <c r="C431" s="255">
        <f>C432+C433</f>
        <v>47500</v>
      </c>
      <c r="D431" s="255">
        <f>D432+D433</f>
        <v>47500</v>
      </c>
      <c r="E431" s="255">
        <f>E432+E433</f>
        <v>47500</v>
      </c>
      <c r="F431" s="106"/>
      <c r="G431" s="23"/>
    </row>
    <row r="432" spans="1:7" ht="16.5" thickBot="1" x14ac:dyDescent="0.3">
      <c r="A432" s="139" t="s">
        <v>49</v>
      </c>
      <c r="B432" s="140">
        <f t="shared" ref="B432:E433" si="30">B46</f>
        <v>47500</v>
      </c>
      <c r="C432" s="140">
        <f t="shared" si="30"/>
        <v>47500</v>
      </c>
      <c r="D432" s="140">
        <f t="shared" si="30"/>
        <v>47500</v>
      </c>
      <c r="E432" s="140">
        <f t="shared" si="30"/>
        <v>47500</v>
      </c>
      <c r="F432" s="106"/>
      <c r="G432" s="23"/>
    </row>
    <row r="433" spans="1:6" ht="16.5" thickBot="1" x14ac:dyDescent="0.3">
      <c r="A433" s="139" t="s">
        <v>107</v>
      </c>
      <c r="B433" s="140">
        <f t="shared" si="30"/>
        <v>0</v>
      </c>
      <c r="C433" s="140">
        <f t="shared" si="30"/>
        <v>0</v>
      </c>
      <c r="D433" s="140">
        <f t="shared" si="30"/>
        <v>0</v>
      </c>
      <c r="E433" s="140">
        <f t="shared" si="30"/>
        <v>0</v>
      </c>
      <c r="F433" s="106"/>
    </row>
    <row r="434" spans="1:6" ht="32.25" thickBot="1" x14ac:dyDescent="0.3">
      <c r="A434" s="137" t="s">
        <v>108</v>
      </c>
      <c r="B434" s="255">
        <f>B435+B436</f>
        <v>6000</v>
      </c>
      <c r="C434" s="255">
        <f>C435+C436</f>
        <v>6000</v>
      </c>
      <c r="D434" s="255">
        <f>D435+D436</f>
        <v>6000</v>
      </c>
      <c r="E434" s="255">
        <f>E435+E436</f>
        <v>6000</v>
      </c>
      <c r="F434" s="106"/>
    </row>
    <row r="435" spans="1:6" ht="16.5" thickBot="1" x14ac:dyDescent="0.3">
      <c r="A435" s="139" t="s">
        <v>49</v>
      </c>
      <c r="B435" s="138">
        <f t="shared" ref="B435:E436" si="31">B49</f>
        <v>6000</v>
      </c>
      <c r="C435" s="138">
        <f t="shared" si="31"/>
        <v>6000</v>
      </c>
      <c r="D435" s="138">
        <f t="shared" si="31"/>
        <v>6000</v>
      </c>
      <c r="E435" s="138">
        <f t="shared" si="31"/>
        <v>6000</v>
      </c>
      <c r="F435" s="106"/>
    </row>
    <row r="436" spans="1:6" ht="16.5" thickBot="1" x14ac:dyDescent="0.3">
      <c r="A436" s="139" t="s">
        <v>107</v>
      </c>
      <c r="B436" s="138">
        <f t="shared" si="31"/>
        <v>0</v>
      </c>
      <c r="C436" s="138">
        <f t="shared" si="31"/>
        <v>0</v>
      </c>
      <c r="D436" s="138">
        <f t="shared" si="31"/>
        <v>0</v>
      </c>
      <c r="E436" s="138">
        <f t="shared" si="31"/>
        <v>0</v>
      </c>
      <c r="F436" s="106"/>
    </row>
    <row r="437" spans="1:6" ht="16.5" thickBot="1" x14ac:dyDescent="0.3">
      <c r="A437" s="137" t="s">
        <v>52</v>
      </c>
      <c r="B437" s="255">
        <f>B438+B439</f>
        <v>37500</v>
      </c>
      <c r="C437" s="255">
        <f>C438+C439</f>
        <v>66500</v>
      </c>
      <c r="D437" s="255">
        <f>D438+D439</f>
        <v>71500</v>
      </c>
      <c r="E437" s="255">
        <f>E438+E439</f>
        <v>72500</v>
      </c>
    </row>
    <row r="438" spans="1:6" ht="16.5" thickBot="1" x14ac:dyDescent="0.3">
      <c r="A438" s="139" t="s">
        <v>49</v>
      </c>
      <c r="B438" s="140">
        <f t="shared" ref="B438:E439" si="32">B52</f>
        <v>37500</v>
      </c>
      <c r="C438" s="140">
        <f t="shared" si="32"/>
        <v>66500</v>
      </c>
      <c r="D438" s="140">
        <f t="shared" si="32"/>
        <v>71500</v>
      </c>
      <c r="E438" s="140">
        <f t="shared" si="32"/>
        <v>72500</v>
      </c>
    </row>
    <row r="439" spans="1:6" ht="16.5" thickBot="1" x14ac:dyDescent="0.3">
      <c r="A439" s="139" t="s">
        <v>107</v>
      </c>
      <c r="B439" s="140">
        <f t="shared" si="32"/>
        <v>0</v>
      </c>
      <c r="C439" s="140">
        <f t="shared" si="32"/>
        <v>0</v>
      </c>
      <c r="D439" s="140">
        <f t="shared" si="32"/>
        <v>0</v>
      </c>
      <c r="E439" s="140">
        <f t="shared" si="32"/>
        <v>0</v>
      </c>
    </row>
    <row r="440" spans="1:6" ht="16.5" thickBot="1" x14ac:dyDescent="0.3">
      <c r="A440" s="137" t="s">
        <v>53</v>
      </c>
      <c r="B440" s="255">
        <f>B441+B442</f>
        <v>0</v>
      </c>
      <c r="C440" s="255">
        <f>C441+C442</f>
        <v>0</v>
      </c>
      <c r="D440" s="255">
        <f>D441+D442</f>
        <v>0</v>
      </c>
      <c r="E440" s="255">
        <f>E441+E442</f>
        <v>0</v>
      </c>
    </row>
    <row r="441" spans="1:6" ht="16.5" thickBot="1" x14ac:dyDescent="0.3">
      <c r="A441" s="139" t="s">
        <v>49</v>
      </c>
      <c r="B441" s="138">
        <f t="shared" ref="B441:E442" si="33">B55</f>
        <v>0</v>
      </c>
      <c r="C441" s="138">
        <f t="shared" si="33"/>
        <v>0</v>
      </c>
      <c r="D441" s="138">
        <f t="shared" si="33"/>
        <v>0</v>
      </c>
      <c r="E441" s="138">
        <f t="shared" si="33"/>
        <v>0</v>
      </c>
    </row>
    <row r="442" spans="1:6" ht="16.5" thickBot="1" x14ac:dyDescent="0.3">
      <c r="A442" s="139" t="s">
        <v>107</v>
      </c>
      <c r="B442" s="138">
        <f t="shared" si="33"/>
        <v>0</v>
      </c>
      <c r="C442" s="138">
        <f t="shared" si="33"/>
        <v>0</v>
      </c>
      <c r="D442" s="138">
        <f t="shared" si="33"/>
        <v>0</v>
      </c>
      <c r="E442" s="138">
        <f t="shared" si="33"/>
        <v>0</v>
      </c>
    </row>
    <row r="443" spans="1:6" ht="16.5" thickBot="1" x14ac:dyDescent="0.3">
      <c r="A443" s="137" t="s">
        <v>54</v>
      </c>
      <c r="B443" s="255">
        <f>B444+B445</f>
        <v>0</v>
      </c>
      <c r="C443" s="255">
        <f>C444+C445</f>
        <v>0</v>
      </c>
      <c r="D443" s="255">
        <f>D444+D445</f>
        <v>0</v>
      </c>
      <c r="E443" s="255">
        <f>E444+E445</f>
        <v>0</v>
      </c>
    </row>
    <row r="444" spans="1:6" ht="16.5" thickBot="1" x14ac:dyDescent="0.3">
      <c r="A444" s="139" t="s">
        <v>49</v>
      </c>
      <c r="B444" s="138">
        <f t="shared" ref="B444:E445" si="34">B58</f>
        <v>0</v>
      </c>
      <c r="C444" s="138">
        <f t="shared" si="34"/>
        <v>0</v>
      </c>
      <c r="D444" s="138">
        <f t="shared" si="34"/>
        <v>0</v>
      </c>
      <c r="E444" s="138">
        <f t="shared" si="34"/>
        <v>0</v>
      </c>
    </row>
    <row r="445" spans="1:6" ht="16.5" thickBot="1" x14ac:dyDescent="0.3">
      <c r="A445" s="139" t="s">
        <v>107</v>
      </c>
      <c r="B445" s="138">
        <f t="shared" si="34"/>
        <v>0</v>
      </c>
      <c r="C445" s="138">
        <f t="shared" si="34"/>
        <v>0</v>
      </c>
      <c r="D445" s="138">
        <f t="shared" si="34"/>
        <v>0</v>
      </c>
      <c r="E445" s="138">
        <f t="shared" si="34"/>
        <v>0</v>
      </c>
      <c r="F445" s="160"/>
    </row>
    <row r="446" spans="1:6" ht="16.5" thickBot="1" x14ac:dyDescent="0.3">
      <c r="A446" s="137" t="s">
        <v>55</v>
      </c>
      <c r="B446" s="255">
        <f>B447+B448</f>
        <v>0</v>
      </c>
      <c r="C446" s="255">
        <f>C447+C448</f>
        <v>0</v>
      </c>
      <c r="D446" s="255">
        <f>D447+D448</f>
        <v>0</v>
      </c>
      <c r="E446" s="255">
        <f>E447+E448</f>
        <v>0</v>
      </c>
      <c r="F446" s="106"/>
    </row>
    <row r="447" spans="1:6" ht="16.5" thickBot="1" x14ac:dyDescent="0.3">
      <c r="A447" s="139" t="s">
        <v>49</v>
      </c>
      <c r="B447" s="138">
        <f t="shared" ref="B447:E448" si="35">B61</f>
        <v>0</v>
      </c>
      <c r="C447" s="138">
        <f t="shared" si="35"/>
        <v>0</v>
      </c>
      <c r="D447" s="138">
        <f t="shared" si="35"/>
        <v>0</v>
      </c>
      <c r="E447" s="138">
        <f t="shared" si="35"/>
        <v>0</v>
      </c>
      <c r="F447" s="106"/>
    </row>
    <row r="448" spans="1:6" ht="16.5" thickBot="1" x14ac:dyDescent="0.3">
      <c r="A448" s="139" t="s">
        <v>107</v>
      </c>
      <c r="B448" s="138">
        <f t="shared" si="35"/>
        <v>0</v>
      </c>
      <c r="C448" s="138">
        <f t="shared" si="35"/>
        <v>0</v>
      </c>
      <c r="D448" s="138">
        <f t="shared" si="35"/>
        <v>0</v>
      </c>
      <c r="E448" s="138">
        <f t="shared" si="35"/>
        <v>0</v>
      </c>
      <c r="F448" s="106"/>
    </row>
    <row r="449" spans="1:8" ht="32.25" thickBot="1" x14ac:dyDescent="0.3">
      <c r="A449" s="137" t="s">
        <v>56</v>
      </c>
      <c r="B449" s="255">
        <f>SUM(B450:B451)</f>
        <v>0</v>
      </c>
      <c r="C449" s="255">
        <f>SUM(C450:C451)</f>
        <v>0</v>
      </c>
      <c r="D449" s="255">
        <f>SUM(D450:D451)</f>
        <v>0</v>
      </c>
      <c r="E449" s="255">
        <f>SUM(E450:E451)</f>
        <v>0</v>
      </c>
      <c r="F449" s="106"/>
    </row>
    <row r="450" spans="1:8" ht="16.5" thickBot="1" x14ac:dyDescent="0.3">
      <c r="A450" s="139" t="s">
        <v>49</v>
      </c>
      <c r="B450" s="138">
        <f t="shared" ref="B450:E451" si="36">B64</f>
        <v>0</v>
      </c>
      <c r="C450" s="138">
        <f t="shared" si="36"/>
        <v>0</v>
      </c>
      <c r="D450" s="138">
        <f t="shared" si="36"/>
        <v>0</v>
      </c>
      <c r="E450" s="138">
        <f t="shared" si="36"/>
        <v>0</v>
      </c>
      <c r="F450" s="106"/>
    </row>
    <row r="451" spans="1:8" ht="16.5" thickBot="1" x14ac:dyDescent="0.3">
      <c r="A451" s="139" t="s">
        <v>107</v>
      </c>
      <c r="B451" s="138">
        <f t="shared" si="36"/>
        <v>0</v>
      </c>
      <c r="C451" s="138">
        <f t="shared" si="36"/>
        <v>0</v>
      </c>
      <c r="D451" s="138">
        <f t="shared" si="36"/>
        <v>0</v>
      </c>
      <c r="E451" s="138">
        <f t="shared" si="36"/>
        <v>0</v>
      </c>
      <c r="F451" s="106"/>
    </row>
    <row r="452" spans="1:8" ht="16.5" thickBot="1" x14ac:dyDescent="0.3">
      <c r="A452" s="137" t="s">
        <v>206</v>
      </c>
      <c r="B452" s="255">
        <f>B453+B454+B455+B456</f>
        <v>0</v>
      </c>
      <c r="C452" s="255">
        <f>C453+C454+C455+C456</f>
        <v>0</v>
      </c>
      <c r="D452" s="255">
        <f>D453+D454+D455+D456</f>
        <v>0</v>
      </c>
      <c r="E452" s="255">
        <f>E453+E454+E455+E456</f>
        <v>0</v>
      </c>
      <c r="F452" s="106"/>
    </row>
    <row r="453" spans="1:8" ht="16.5" thickBot="1" x14ac:dyDescent="0.3">
      <c r="A453" s="139" t="s">
        <v>49</v>
      </c>
      <c r="B453" s="138">
        <f t="shared" ref="B453:E456" si="37">B86+B110+B134+B160+B188+B212+B236+B262</f>
        <v>0</v>
      </c>
      <c r="C453" s="138">
        <f t="shared" si="37"/>
        <v>0</v>
      </c>
      <c r="D453" s="138">
        <f t="shared" si="37"/>
        <v>0</v>
      </c>
      <c r="E453" s="138">
        <f t="shared" si="37"/>
        <v>0</v>
      </c>
      <c r="F453" s="106"/>
      <c r="G453" s="65"/>
      <c r="H453" s="65"/>
    </row>
    <row r="454" spans="1:8" ht="16.5" thickBot="1" x14ac:dyDescent="0.3">
      <c r="A454" s="139" t="s">
        <v>380</v>
      </c>
      <c r="B454" s="138">
        <f t="shared" si="37"/>
        <v>0</v>
      </c>
      <c r="C454" s="138">
        <f t="shared" si="37"/>
        <v>0</v>
      </c>
      <c r="D454" s="138">
        <f t="shared" si="37"/>
        <v>0</v>
      </c>
      <c r="E454" s="138">
        <f t="shared" si="37"/>
        <v>0</v>
      </c>
      <c r="F454" s="106"/>
      <c r="G454" s="256"/>
      <c r="H454" s="256"/>
    </row>
    <row r="455" spans="1:8" ht="16.5" thickBot="1" x14ac:dyDescent="0.3">
      <c r="A455" s="139" t="s">
        <v>307</v>
      </c>
      <c r="B455" s="138">
        <f t="shared" si="37"/>
        <v>0</v>
      </c>
      <c r="C455" s="138">
        <f t="shared" si="37"/>
        <v>0</v>
      </c>
      <c r="D455" s="138">
        <f t="shared" si="37"/>
        <v>0</v>
      </c>
      <c r="E455" s="138">
        <f t="shared" si="37"/>
        <v>0</v>
      </c>
      <c r="F455" s="106"/>
      <c r="G455" s="65"/>
      <c r="H455" s="65"/>
    </row>
    <row r="456" spans="1:8" ht="16.5" thickBot="1" x14ac:dyDescent="0.3">
      <c r="A456" s="139" t="s">
        <v>308</v>
      </c>
      <c r="B456" s="138">
        <f t="shared" si="37"/>
        <v>0</v>
      </c>
      <c r="C456" s="138">
        <f t="shared" si="37"/>
        <v>0</v>
      </c>
      <c r="D456" s="138">
        <f t="shared" si="37"/>
        <v>0</v>
      </c>
      <c r="E456" s="138">
        <f t="shared" si="37"/>
        <v>0</v>
      </c>
      <c r="F456" s="106"/>
      <c r="G456" s="65"/>
      <c r="H456" s="257"/>
    </row>
    <row r="457" spans="1:8" ht="16.5" thickBot="1" x14ac:dyDescent="0.3">
      <c r="A457" s="137" t="s">
        <v>109</v>
      </c>
      <c r="B457" s="255">
        <f>B458+B459+B460+B461</f>
        <v>251000</v>
      </c>
      <c r="C457" s="258">
        <f>C458+C459+C460+C461</f>
        <v>155780</v>
      </c>
      <c r="D457" s="258">
        <f>D458+D459+D460+D461</f>
        <v>101780</v>
      </c>
      <c r="E457" s="258">
        <f>E458+E459+E460+E461</f>
        <v>101780</v>
      </c>
      <c r="F457" s="106"/>
      <c r="G457" s="65"/>
      <c r="H457" s="259"/>
    </row>
    <row r="458" spans="1:8" ht="16.5" thickBot="1" x14ac:dyDescent="0.3">
      <c r="A458" s="139" t="s">
        <v>49</v>
      </c>
      <c r="B458" s="138">
        <f>B91+B115+B139+B165+B193+B217+B241+B267+B293+B319+B345+B371+B397</f>
        <v>0</v>
      </c>
      <c r="C458" s="173">
        <f>C91+C115+C139+C165+C193+C217+C241+C267+C293+C319+C345+C371+C397</f>
        <v>0</v>
      </c>
      <c r="D458" s="173">
        <f>D91+D115+D139+D165+D193+D217+D241+D267+D293+D319+D345+D371+D397</f>
        <v>0</v>
      </c>
      <c r="E458" s="173">
        <f>E91+E115+E139+E165+E193+E217+E241+E267+E293+E319+E345+E371+E397</f>
        <v>0</v>
      </c>
      <c r="F458" s="106"/>
      <c r="G458" s="65"/>
      <c r="H458" s="65"/>
    </row>
    <row r="459" spans="1:8" ht="16.5" thickBot="1" x14ac:dyDescent="0.3">
      <c r="A459" s="139" t="s">
        <v>380</v>
      </c>
      <c r="B459" s="138">
        <f>B92+B116+B140+B166+B194+B218+B242+B268+B294+B320+B346+B372+B398</f>
        <v>220000</v>
      </c>
      <c r="C459" s="173">
        <f>C92+C116+C140+C166+C194+C218+C242+C268+C294+C320+C346+C372+C398+C424</f>
        <v>134780</v>
      </c>
      <c r="D459" s="173">
        <f>D92+D116+D140+D166+D194+D218+D242+D268+D294+D320+D346+D372+D398+D424</f>
        <v>80780</v>
      </c>
      <c r="E459" s="173">
        <f>E92+E116+E140+E166+E194+E218+E242+E268+E294+E320+E346+E372+E398+E424</f>
        <v>80780</v>
      </c>
      <c r="F459" s="106"/>
      <c r="G459" s="65"/>
      <c r="H459" s="65"/>
    </row>
    <row r="460" spans="1:8" ht="16.5" thickBot="1" x14ac:dyDescent="0.3">
      <c r="A460" s="139" t="s">
        <v>307</v>
      </c>
      <c r="B460" s="138">
        <f>B93+B117+B141+B167+B195+B219+B243+B269+B295+B321+B347+B373+B399</f>
        <v>14444</v>
      </c>
      <c r="C460" s="173">
        <f>C93+C117+C141+C167+C195+C219+C243+C269+C295+C321+C347+C373+C399+C425</f>
        <v>15600</v>
      </c>
      <c r="D460" s="173">
        <f t="shared" ref="D460:E461" si="38">D93+D117+D141+D167+D195+D219+D243+D269+D295+D321+D347+D373+D399+D425</f>
        <v>16100</v>
      </c>
      <c r="E460" s="173">
        <f t="shared" si="38"/>
        <v>17150</v>
      </c>
      <c r="F460" s="106"/>
      <c r="G460" s="65"/>
      <c r="H460" s="65"/>
    </row>
    <row r="461" spans="1:8" ht="16.5" thickBot="1" x14ac:dyDescent="0.3">
      <c r="A461" s="139" t="s">
        <v>308</v>
      </c>
      <c r="B461" s="138">
        <f>B94+B118+B142+B168+B196+B220+B244+B270+B296+B322+B348+B374+B400</f>
        <v>16556</v>
      </c>
      <c r="C461" s="173">
        <f>C94+C118+C142+C168+C196+C220+C244+C270+C296+C322+C348+C374+C400+C426</f>
        <v>5400</v>
      </c>
      <c r="D461" s="173">
        <f t="shared" si="38"/>
        <v>4900</v>
      </c>
      <c r="E461" s="173">
        <f t="shared" si="38"/>
        <v>3850</v>
      </c>
      <c r="F461" s="106"/>
      <c r="G461" s="62"/>
      <c r="H461" s="65"/>
    </row>
    <row r="462" spans="1:8" ht="16.5" thickBot="1" x14ac:dyDescent="0.3">
      <c r="A462" s="147" t="s">
        <v>58</v>
      </c>
      <c r="B462" s="148">
        <f>IF(B430-B429=0,0,"Error")</f>
        <v>0</v>
      </c>
      <c r="C462" s="148">
        <f>IF(C430-C429=0,0,"Error")</f>
        <v>0</v>
      </c>
      <c r="D462" s="148">
        <f>IF(D430-D429=0,0,"Error")</f>
        <v>0</v>
      </c>
      <c r="E462" s="148">
        <f>IF(E430-E429=0,0,"Error")</f>
        <v>0</v>
      </c>
      <c r="F462" s="106"/>
      <c r="G462" s="62"/>
      <c r="H462" s="65"/>
    </row>
    <row r="463" spans="1:8" x14ac:dyDescent="0.25">
      <c r="A463" s="196"/>
      <c r="B463" s="260"/>
      <c r="C463" s="196"/>
      <c r="D463" s="196"/>
      <c r="E463" s="260"/>
      <c r="F463" s="196"/>
      <c r="G463" s="196"/>
      <c r="H463" s="260"/>
    </row>
    <row r="464" spans="1:8" x14ac:dyDescent="0.25">
      <c r="A464" s="196"/>
      <c r="B464" s="260"/>
      <c r="C464" s="196"/>
      <c r="D464" s="196"/>
      <c r="E464" s="260"/>
      <c r="F464" s="196"/>
      <c r="G464" s="196"/>
      <c r="H464" s="260"/>
    </row>
  </sheetData>
  <mergeCells count="117">
    <mergeCell ref="A2:E2"/>
    <mergeCell ref="A1:E1"/>
    <mergeCell ref="A9:E11"/>
    <mergeCell ref="B12:E12"/>
    <mergeCell ref="A13:A14"/>
    <mergeCell ref="B18:E18"/>
    <mergeCell ref="A19:E19"/>
    <mergeCell ref="A29:E29"/>
    <mergeCell ref="A3:E3"/>
    <mergeCell ref="B5:E5"/>
    <mergeCell ref="B6:E6"/>
    <mergeCell ref="B7:E7"/>
    <mergeCell ref="A8:E8"/>
    <mergeCell ref="M88:N88"/>
    <mergeCell ref="B96:E96"/>
    <mergeCell ref="A43:A44"/>
    <mergeCell ref="A68:E68"/>
    <mergeCell ref="A69:E69"/>
    <mergeCell ref="B70:E70"/>
    <mergeCell ref="D71:E71"/>
    <mergeCell ref="B72:E72"/>
    <mergeCell ref="A30:E30"/>
    <mergeCell ref="B31:E31"/>
    <mergeCell ref="B32:E32"/>
    <mergeCell ref="B33:E33"/>
    <mergeCell ref="A34:A35"/>
    <mergeCell ref="A42:E42"/>
    <mergeCell ref="D97:E97"/>
    <mergeCell ref="B98:E98"/>
    <mergeCell ref="B99:E99"/>
    <mergeCell ref="A106:E106"/>
    <mergeCell ref="A107:A108"/>
    <mergeCell ref="B120:E120"/>
    <mergeCell ref="B73:E73"/>
    <mergeCell ref="A74:A75"/>
    <mergeCell ref="A82:E82"/>
    <mergeCell ref="A83:A84"/>
    <mergeCell ref="D145:E145"/>
    <mergeCell ref="B146:E146"/>
    <mergeCell ref="B147:E147"/>
    <mergeCell ref="A148:A149"/>
    <mergeCell ref="A156:E156"/>
    <mergeCell ref="A157:A158"/>
    <mergeCell ref="D121:E121"/>
    <mergeCell ref="B122:E122"/>
    <mergeCell ref="B123:E123"/>
    <mergeCell ref="A130:E130"/>
    <mergeCell ref="A131:A132"/>
    <mergeCell ref="B144:E144"/>
    <mergeCell ref="A176:A177"/>
    <mergeCell ref="A184:E184"/>
    <mergeCell ref="A185:A186"/>
    <mergeCell ref="B198:E198"/>
    <mergeCell ref="D199:E199"/>
    <mergeCell ref="B200:E200"/>
    <mergeCell ref="A170:E170"/>
    <mergeCell ref="A171:E171"/>
    <mergeCell ref="B172:E172"/>
    <mergeCell ref="D173:E173"/>
    <mergeCell ref="B174:E174"/>
    <mergeCell ref="B175:E175"/>
    <mergeCell ref="B225:E225"/>
    <mergeCell ref="A232:E232"/>
    <mergeCell ref="A233:A234"/>
    <mergeCell ref="B246:E246"/>
    <mergeCell ref="D247:E247"/>
    <mergeCell ref="B248:E248"/>
    <mergeCell ref="B201:E201"/>
    <mergeCell ref="A208:E208"/>
    <mergeCell ref="A209:A210"/>
    <mergeCell ref="B222:E222"/>
    <mergeCell ref="D223:E223"/>
    <mergeCell ref="B224:E224"/>
    <mergeCell ref="B274:E274"/>
    <mergeCell ref="B275:E275"/>
    <mergeCell ref="A276:A277"/>
    <mergeCell ref="A284:E284"/>
    <mergeCell ref="A285:A286"/>
    <mergeCell ref="B298:E298"/>
    <mergeCell ref="B249:E249"/>
    <mergeCell ref="A250:A251"/>
    <mergeCell ref="A258:E258"/>
    <mergeCell ref="A259:A260"/>
    <mergeCell ref="B272:E272"/>
    <mergeCell ref="D273:E273"/>
    <mergeCell ref="B324:E324"/>
    <mergeCell ref="D325:E325"/>
    <mergeCell ref="B326:E326"/>
    <mergeCell ref="B327:E327"/>
    <mergeCell ref="A328:A329"/>
    <mergeCell ref="A336:E336"/>
    <mergeCell ref="D299:E299"/>
    <mergeCell ref="B300:E300"/>
    <mergeCell ref="B301:E301"/>
    <mergeCell ref="A302:A303"/>
    <mergeCell ref="A310:E310"/>
    <mergeCell ref="A311:A312"/>
    <mergeCell ref="A362:E362"/>
    <mergeCell ref="A363:A364"/>
    <mergeCell ref="B376:E376"/>
    <mergeCell ref="D377:E377"/>
    <mergeCell ref="B378:E378"/>
    <mergeCell ref="B379:E379"/>
    <mergeCell ref="A337:A338"/>
    <mergeCell ref="B350:E350"/>
    <mergeCell ref="D351:E351"/>
    <mergeCell ref="B352:E352"/>
    <mergeCell ref="B353:E353"/>
    <mergeCell ref="A354:A355"/>
    <mergeCell ref="B404:E404"/>
    <mergeCell ref="B405:E405"/>
    <mergeCell ref="A380:A381"/>
    <mergeCell ref="A388:E388"/>
    <mergeCell ref="A389:A390"/>
    <mergeCell ref="L395:M395"/>
    <mergeCell ref="B402:E402"/>
    <mergeCell ref="D403:E403"/>
  </mergeCells>
  <pageMargins left="0.25" right="0.25" top="0.75" bottom="0.75" header="0.3" footer="0.3"/>
  <pageSetup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Formati 1 Misioni</vt:lpstr>
      <vt:lpstr>PMA</vt:lpstr>
      <vt:lpstr>01120</vt:lpstr>
      <vt:lpstr>01130</vt:lpstr>
      <vt:lpstr>01150</vt:lpstr>
      <vt:lpstr>'01120'!Print_Area</vt:lpstr>
      <vt:lpstr>'01150'!Print_Area</vt:lpstr>
      <vt:lpstr>'Formati 1 Misioni'!Print_Area</vt:lpstr>
      <vt:lpstr>PMA!Print_Area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2019-08-29T14:09:38Z</dcterms:modified>
</cp:coreProperties>
</file>