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ion.cenalia.GOV\Desktop\PBA\PBA 2020-2022\PBA 2020-2022 FAZA 1\DOKUMENTI I PBA\Aneksi 1 Excel PBA 2020-2022\"/>
    </mc:Choice>
  </mc:AlternateContent>
  <bookViews>
    <workbookView xWindow="480" yWindow="45" windowWidth="22995" windowHeight="10035" activeTab="5"/>
  </bookViews>
  <sheets>
    <sheet name="Formati 1 Misioni" sheetId="27" r:id="rId1"/>
    <sheet name="PMA M.B" sheetId="21" r:id="rId2"/>
    <sheet name="Policia" sheetId="24" r:id="rId3"/>
    <sheet name="Garda" sheetId="23" r:id="rId4"/>
    <sheet name="Prefektura" sheetId="25" r:id="rId5"/>
    <sheet name="Gjendja Civile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tab11">#REF!</definedName>
    <definedName name="____tab12">#REF!</definedName>
    <definedName name="____tab14">#REF!</definedName>
    <definedName name="____tab15">#REF!</definedName>
    <definedName name="____tab9">[1]Assumptions!#REF!</definedName>
    <definedName name="___COL1">[2]SimInp1:ModDef!$A$1:$V$130</definedName>
    <definedName name="___END94">'[3]End-94'!$D$102:$AS$189</definedName>
    <definedName name="___MCV1">[4]Main!$E$64:$AH$64</definedName>
    <definedName name="___SUM2">[3]BoP!$G$174:$AR$216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3">#REF!</definedName>
    <definedName name="___tab14">#REF!</definedName>
    <definedName name="___tab15">#REF!</definedName>
    <definedName name="___tab16">#REF!</definedName>
    <definedName name="___tab17">#REF!</definedName>
    <definedName name="___tab18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[1]Assumptions!#REF!</definedName>
    <definedName name="___TB1">[5]SummaryCG!$A$4:$CL$77</definedName>
    <definedName name="___TB2">[5]CGRev!$A$4:$CL$43</definedName>
    <definedName name="___TB3">[5]CGExp!$A$4:$CL$86</definedName>
    <definedName name="___TB4">[5]CGExternal!$B$4:$CL$55</definedName>
    <definedName name="___TB5">[5]CGAuthMeth!$B$4:$CL$55</definedName>
    <definedName name="___TB6">[5]CGAuthMeth!$B$64:$CL$131</definedName>
    <definedName name="___TB7">[5]CGFin_Monthly!$B$4:$AC$73</definedName>
    <definedName name="___TB8">[5]CGFin_Monthly!$B$174:$AC$234</definedName>
    <definedName name="___WB1">[3]WB!$D$13:$AF$264</definedName>
    <definedName name="___WB2">[3]WB!$AG$13:$AQ$264</definedName>
    <definedName name="__123Graph_A" hidden="1">'[6]DAILY from archive'!#REF!</definedName>
    <definedName name="__123Graph_AADVANCE" hidden="1">#REF!</definedName>
    <definedName name="__123Graph_ACUMCHANGE" hidden="1">'[7]DAILY from archive'!#REF!</definedName>
    <definedName name="__123Graph_ADAILYEXR" hidden="1">'[7]DAILY from archive'!$J$177:$J$332</definedName>
    <definedName name="__123Graph_ADAILYRATE" hidden="1">'[7]DAILY from archive'!#REF!</definedName>
    <definedName name="__123Graph_AGRAPH1" hidden="1">[8]M!#REF!</definedName>
    <definedName name="__123Graph_AGRAPH2" hidden="1">[8]M!#REF!</definedName>
    <definedName name="__123Graph_AGRAPH3" hidden="1">[8]M!#REF!</definedName>
    <definedName name="__123Graph_AIBRD_LEND" hidden="1">[9]WB!$Q$13:$AK$13</definedName>
    <definedName name="__123Graph_APIPELINE" hidden="1">[9]BoP!$U$359:$AQ$359</definedName>
    <definedName name="__123Graph_AREER" hidden="1">[9]ER!#REF!</definedName>
    <definedName name="__123Graph_ARESERVES" hidden="1">[10]NFA!$AX$73:$BZ$73</definedName>
    <definedName name="__123Graph_B" hidden="1">[11]revagtrim!#REF!</definedName>
    <definedName name="__123Graph_BCUMCHANGE" hidden="1">'[7]DAILY from archive'!#REF!</definedName>
    <definedName name="__123Graph_BDAILYEXR" hidden="1">'[7]DAILY from archive'!#REF!</definedName>
    <definedName name="__123Graph_BDAILYRATE" hidden="1">'[7]DAILY from archive'!#REF!</definedName>
    <definedName name="__123Graph_BIBRD_LEND" hidden="1">[9]WB!$Q$61:$AK$61</definedName>
    <definedName name="__123Graph_BPIPELINE" hidden="1">[9]BoP!$U$358:$AQ$358</definedName>
    <definedName name="__123Graph_BREER" hidden="1">[9]ER!#REF!</definedName>
    <definedName name="__123Graph_BRESERVES" hidden="1">[10]NFA!$AX$74:$BZ$74</definedName>
    <definedName name="__123Graph_C" hidden="1">[11]revagtrim!#REF!</definedName>
    <definedName name="__123Graph_CDAILYEXR" hidden="1">'[7]DAILY from archive'!#REF!</definedName>
    <definedName name="__123Graph_CDAILYRATE" hidden="1">'[7]DAILY from archive'!#REF!</definedName>
    <definedName name="__123Graph_CREER" hidden="1">[9]ER!#REF!</definedName>
    <definedName name="__123Graph_D" hidden="1">[12]SEI!#REF!</definedName>
    <definedName name="__123Graph_DDAILYEXR" hidden="1">'[7]DAILY from archive'!#REF!</definedName>
    <definedName name="__123Graph_DDAILYRATE" hidden="1">'[7]DAILY from archive'!#REF!</definedName>
    <definedName name="__123Graph_E" hidden="1">[12]SEI!#REF!</definedName>
    <definedName name="__123Graph_EDAILYEXR" hidden="1">'[7]DAILY from archive'!#REF!</definedName>
    <definedName name="__123Graph_F" hidden="1">[12]SEI!#REF!</definedName>
    <definedName name="__123Graph_FDAILYEXR" hidden="1">'[7]DAILY from archive'!$AA$18:$AA$332</definedName>
    <definedName name="__123Graph_X" hidden="1">'[13]SUMMARY TABLE'!$C$5:$S$5</definedName>
    <definedName name="__123Graph_XCUMCHANGE" hidden="1">'[7]DAILY from archive'!#REF!</definedName>
    <definedName name="__123Graph_XDAILYEXR" hidden="1">'[7]DAILY from archive'!$D$177:$D$332</definedName>
    <definedName name="__123Graph_XDAILYRATE" hidden="1">'[7]DAILY from archive'!$D$177:$D$332</definedName>
    <definedName name="__123Graph_XIBRD_LEND" hidden="1">[9]WB!$Q$9:$AK$9</definedName>
    <definedName name="__COL1">[2]SimInp1:ModDef!$A$1:$V$130</definedName>
    <definedName name="__END94">'[3]End-94'!$D$102:$AS$189</definedName>
    <definedName name="__MCV1">[4]Main!$E$64:$AH$64</definedName>
    <definedName name="__SUM2">[3]BoP!$G$174:$AR$216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[1]Assumptions!#REF!</definedName>
    <definedName name="__TB1">[5]SummaryCG!$A$4:$CL$77</definedName>
    <definedName name="__TB2">[5]CGRev!$A$4:$CL$43</definedName>
    <definedName name="__TB3">[5]CGExp!$A$4:$CL$86</definedName>
    <definedName name="__TB4">[5]CGExternal!$B$4:$CL$55</definedName>
    <definedName name="__TB5">[5]CGAuthMeth!$B$4:$CL$55</definedName>
    <definedName name="__TB6">[5]CGAuthMeth!$B$64:$CL$131</definedName>
    <definedName name="__TB7">[5]CGFin_Monthly!$B$4:$AC$73</definedName>
    <definedName name="__TB8">[5]CGFin_Monthly!$B$174:$AC$234</definedName>
    <definedName name="__WB1">[3]WB!$D$13:$AF$264</definedName>
    <definedName name="__WB2">[3]WB!$AG$13:$AQ$264</definedName>
    <definedName name="_1_1_2012">#REF!</definedName>
    <definedName name="_10__123Graph_BIBA_IBRD" hidden="1">[9]WB!#REF!</definedName>
    <definedName name="_11__123Graph_BWB_ADJ_PRJ" hidden="1">[9]WB!$Q$257:$AK$257</definedName>
    <definedName name="_2Macros_Import_.qbop">[14]!'[Macros Import].qbop'</definedName>
    <definedName name="_4__123Graph_ACPI_ER_LOG" hidden="1">[9]ER!#REF!</definedName>
    <definedName name="_5__123Graph_AIBA_IBRD" hidden="1">[9]WB!$Q$62:$AK$62</definedName>
    <definedName name="_6__123Graph_AWB_ADJ_PRJ" hidden="1">[9]WB!$Q$255:$AK$255</definedName>
    <definedName name="_8__123Graph_BCPI_ER_LOG" hidden="1">[9]ER!#REF!</definedName>
    <definedName name="_COL1">[2]SimInp1:ModDef!$A$1:$V$130</definedName>
    <definedName name="_END94">'[3]End-94'!$D$102:$AS$189</definedName>
    <definedName name="_Fill" hidden="1">#REF!</definedName>
    <definedName name="_Filler" hidden="1">[15]A!$A$43:$A$598</definedName>
    <definedName name="_xlnm._FilterDatabase" localSheetId="2" hidden="1">Policia!$A$4:$A$422</definedName>
    <definedName name="_Key2" hidden="1">[16]Contents!#REF!</definedName>
    <definedName name="_MCV1">[4]Main!$E$64:$AH$64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[3]BoP!$G$174:$AR$216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[1]Assumptions!#REF!</definedName>
    <definedName name="_TB1">[5]SummaryCG!$A$4:$CL$77</definedName>
    <definedName name="_TB2">[5]CGRev!$A$4:$CL$43</definedName>
    <definedName name="_TB3">[5]CGExp!$A$4:$CL$86</definedName>
    <definedName name="_TB4">[5]CGExternal!$B$4:$CL$55</definedName>
    <definedName name="_TB5">[5]CGAuthMeth!$B$4:$CL$55</definedName>
    <definedName name="_TB6">[5]CGAuthMeth!$B$64:$CL$131</definedName>
    <definedName name="_TB7">[5]CGFin_Monthly!$B$4:$AC$73</definedName>
    <definedName name="_TB8">[5]CGFin_Monthly!$B$174:$AC$234</definedName>
    <definedName name="_WB1">[3]WB!$D$13:$AF$264</definedName>
    <definedName name="_WB2">[3]WB!$AG$13:$AQ$264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[4]QQ!$E$11:$AH$11</definedName>
    <definedName name="ALTNGDP_R">[4]Q4!$E$53:$AH$53</definedName>
    <definedName name="ALTPCPI">[4]Q6!$E$27:$AH$27</definedName>
    <definedName name="ams" localSheetId="5" hidden="1">{"Main Economic Indicators",#N/A,FALSE,"C"}</definedName>
    <definedName name="ams" localSheetId="2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5" hidden="1">{"Main Economic Indicators",#N/A,FALSE,"C"}</definedName>
    <definedName name="amstwo" localSheetId="2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[4]QQ!$E$9:$AH$9</definedName>
    <definedName name="BCA_GDP">[4]QQ!$E$10:$AH$10</definedName>
    <definedName name="BCA_NGDP">#REF!</definedName>
    <definedName name="BE">[4]Q6!$E$137:$AH$137</definedName>
    <definedName name="BEA">[4]QQ!$E$140:$AH$140</definedName>
    <definedName name="BEC">#REF!</definedName>
    <definedName name="BED">#REF!</definedName>
    <definedName name="BED_6">#REF!</definedName>
    <definedName name="BEO">[4]Q6!$E$142:$AH$142</definedName>
    <definedName name="BER">[4]QQ!$E$141:$AH$141</definedName>
    <definedName name="BESD">[4]Q7!$E$42:$AH$42</definedName>
    <definedName name="BF">[4]QQ!$E$55:$AH$55</definedName>
    <definedName name="BFD">[4]QQ!$E$58:$AH$58</definedName>
    <definedName name="BFDA">[4]Q6!$E$60:$AH$60</definedName>
    <definedName name="BFDI">[4]Q6!$E$63:$AH$63</definedName>
    <definedName name="BFDIL">[4]QQ!$E$65:$AH$65</definedName>
    <definedName name="BFL_D">[4]DA!$E$49:$AH$49</definedName>
    <definedName name="BFO">[4]QQ!$E$90:$AH$90</definedName>
    <definedName name="BFOA">[4]Q6!$E$98:$AH$98</definedName>
    <definedName name="BFOAG">[4]QQ!$E$100:$AH$100</definedName>
    <definedName name="BFOAP">[4]Q6!$E$101:$AH$101</definedName>
    <definedName name="BFOG">[4]Q6!$E$93:$AH$93</definedName>
    <definedName name="BFOL">[4]QQ!$E$104:$AH$104</definedName>
    <definedName name="BFOL_B">[4]QQ!$E$118:$AH$118</definedName>
    <definedName name="BFOL_G">[4]QQ!$E$113:$AH$113</definedName>
    <definedName name="BFOL_L">#REF!</definedName>
    <definedName name="BFOL_O">[4]Q6!$E$120:$AH$120</definedName>
    <definedName name="BFOL_S">#REF!</definedName>
    <definedName name="BFOLB">#REF!</definedName>
    <definedName name="BFOLG">[4]Q6!$E$107:$AH$107</definedName>
    <definedName name="BFOLG_L">#REF!</definedName>
    <definedName name="BFOLP">[4]Q6!$E$109:$AH$109</definedName>
    <definedName name="BFOP">[4]Q6!$E$95:$AH$95</definedName>
    <definedName name="BFP">[4]QQ!$E$68:$AH$68</definedName>
    <definedName name="BFPA">[4]Q6!$E$75:$AH$75</definedName>
    <definedName name="BFPAG">[4]QQ!$E$77:$AH$77</definedName>
    <definedName name="BFPG">[4]Q6!$E$72:$AH$72</definedName>
    <definedName name="BFPL">[4]Q6!$E$78:$AH$78</definedName>
    <definedName name="BFPLBN">#REF!</definedName>
    <definedName name="BFPLD">[4]QQ!$E$83:$AH$83</definedName>
    <definedName name="BFPLD_G">#REF!</definedName>
    <definedName name="BFPLDG">[4]Q6!$E$88:$AH$88</definedName>
    <definedName name="BFPLDP">[4]Q6!$E$86:$AH$86</definedName>
    <definedName name="BFPLE">[4]Q6!$E$81:$AH$81</definedName>
    <definedName name="BFPLE_G">#REF!</definedName>
    <definedName name="BFPLMM">#REF!</definedName>
    <definedName name="BFPP">[4]Q6!$E$70:$AH$70</definedName>
    <definedName name="BFRA">[4]QQ!$E$123:$AH$123</definedName>
    <definedName name="BFUND">[4]Q6!$E$115:$AH$115</definedName>
    <definedName name="BGS">[4]Q6!$E$13:$AH$13</definedName>
    <definedName name="BI">[4]Q6!$E$32:$AH$32</definedName>
    <definedName name="BIC">[4]Q6!$E$35:$AH$35</definedName>
    <definedName name="BID">[4]Q6!$E$38:$AH$38</definedName>
    <definedName name="BIL">[19]Work!$B$26:$AG$97</definedName>
    <definedName name="BIP">#REF!</definedName>
    <definedName name="BK">[4]Q6!$E$48:$AH$48</definedName>
    <definedName name="BKF">[4]QQ!$E$51:$AH$51</definedName>
    <definedName name="BKF_6">[4]Q6!$E$139:$AH$139</definedName>
    <definedName name="BKFA">#REF!</definedName>
    <definedName name="BKO">[4]Q6!$E$52:$AH$52</definedName>
    <definedName name="BM">[4]Q6!$E$24:$AH$24</definedName>
    <definedName name="BMG">[4]Q6!$E$27:$AH$27</definedName>
    <definedName name="BMII">[4]QQ!$E$40:$AH$40</definedName>
    <definedName name="BMII_7">[4]Q7!$E$40:$AH$40</definedName>
    <definedName name="BMS">[4]Q6!$E$29:$AH$29</definedName>
    <definedName name="BOP">[4]Q6!$E$130:$AH$130</definedName>
    <definedName name="BOP_GDP">[4]Q6!$E$131:$AH$131</definedName>
    <definedName name="BRASS">[4]QQ!$E$150:$AH$150</definedName>
    <definedName name="BRASS_6">[4]Q6!$E$126:$AH$126</definedName>
    <definedName name="BRO">#REF!</definedName>
    <definedName name="BTR">[4]Q6!$E$42:$AH$42</definedName>
    <definedName name="BTRG">[4]Q6!$E$44:$AH$44</definedName>
    <definedName name="BTRP">[4]Q6!$E$45:$AH$45</definedName>
    <definedName name="budfin">#REF!</definedName>
    <definedName name="budget_financing">#REF!</definedName>
    <definedName name="BX">[4]Q6!$E$16:$AH$16</definedName>
    <definedName name="BXG">[4]Q6!$E$19:$AH$19</definedName>
    <definedName name="BXS">[4]Q6!$E$21:$AH$21</definedName>
    <definedName name="CAD">#REF!</definedName>
    <definedName name="CalcMCV_4">[4]Q4!$E$58:$AH$58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[4]Q1!$E$61:$AH$61</definedName>
    <definedName name="CHK2.1">[4]Main!$E$67:$AH$67</definedName>
    <definedName name="CHK2.2">[4]Main!$E$70:$AH$70</definedName>
    <definedName name="CHK2.3">[4]Main!$E$75:$AH$75</definedName>
    <definedName name="CHK3.1">[4]Q3!$E$61:$AH$61</definedName>
    <definedName name="CHK5.1">[4]Q5!$E$107:$AH$107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[3]CPFs!$F$13:$AF$84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[4]DA!$E$21:$AH$21</definedName>
    <definedName name="D_GCB">[21]DA!$E$62:$AH$62</definedName>
    <definedName name="D_GGB">[21]DA!$E$63:$AH$63</definedName>
    <definedName name="D_Ind">[3]DSA!$G$7:$AU$96</definedName>
    <definedName name="D_L">[4]Q7!$E$13:$AH$13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[4]Q7!$E$16:$AH$16</definedName>
    <definedName name="D_SRM">[4]Q7!$E$34:$AH$34</definedName>
    <definedName name="D_SY">#REF!</definedName>
    <definedName name="D_WPCP33_D">[21]DA!$E$66:$AH$66</definedName>
    <definedName name="DA">[4]DA!$E$33:$AH$33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[4]Q7!$E$28:$AH$28</definedName>
    <definedName name="DG">[4]Q7!$E$27:$AH$27</definedName>
    <definedName name="DG_S">[4]Q7!$E$18:$AH$18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[4]Q7!$E$29:$AH$29</definedName>
    <definedName name="doc">[19]DOC!$A$1:$L$43</definedName>
    <definedName name="DOCFILE">#REF!</definedName>
    <definedName name="DS">[4]DA!$E$38:$AH$38</definedName>
    <definedName name="DSA_Assumptions">[3]DSA!$G$666:$AJ$698</definedName>
    <definedName name="DSDSI">[4]Q7!$E$42:$AH$42</definedName>
    <definedName name="DSDSP">[4]Q7!$E$52:$AH$52</definedName>
    <definedName name="DSI">[4]Q7!$E$46:$AH$46</definedName>
    <definedName name="DSP">[4]Q7!$E$56:$AH$56</definedName>
    <definedName name="DSPG">[4]Q7!$E$58:$AH$58</definedName>
    <definedName name="DTS">#REF!</definedName>
    <definedName name="EBRD">[3]EBRD!$D$14:$AM$120</definedName>
    <definedName name="ECU">#REF!</definedName>
    <definedName name="EDNA">[4]QQ!$E$151:$AH$151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[4]Q5!$DZ$1</definedName>
    <definedName name="ENDA">[4]QQ!$E$147:$AH$147</definedName>
    <definedName name="endrit" localSheetId="5" hidden="1">{"Main Economic Indicators",#N/A,FALSE,"C"}</definedName>
    <definedName name="endrit" localSheetId="2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[3]BoP!$G$365:$AK$434</definedName>
    <definedName name="FLRES">#REF!</definedName>
    <definedName name="FLRESC">#REF!</definedName>
    <definedName name="FMB">[4]Q4!$E$51:$AH$51</definedName>
    <definedName name="Foreign_liabilities">#REF!</definedName>
    <definedName name="FRF">#REF!</definedName>
    <definedName name="gaga">#REF!</definedName>
    <definedName name="GapDifSum">#REF!</definedName>
    <definedName name="GapRead">#REF!</definedName>
    <definedName name="GapWrite">#REF!</definedName>
    <definedName name="GBP">#REF!</definedName>
    <definedName name="GCB">[4]Q4!$E$18:$AH$18</definedName>
    <definedName name="GCB_NGDP">[4]Q7!$E$19:$AH$19</definedName>
    <definedName name="GCD">[4]Q4!$E$21:$AH$21</definedName>
    <definedName name="GCEI">[4]Q4!$E$16:$AH$16</definedName>
    <definedName name="GCENL">[4]Q4!$E$13:$AH$13</definedName>
    <definedName name="GCND">[4]Q4!$E$24:$AH$24</definedName>
    <definedName name="GCND_NGDP">[4]Q4!$E$25:$AH$25</definedName>
    <definedName name="GCRG">[4]Q4!$E$10:$AH$10</definedName>
    <definedName name="GEORED98.XLS">[19]RED98DATA!$B$2:$BW$78</definedName>
    <definedName name="GGB">[4]Q4!$E$40:$AH$40</definedName>
    <definedName name="GGB_NGDP">[4]Q7!$E$41:$AH$41</definedName>
    <definedName name="GGD">[4]Q4!$E$43:$AH$43</definedName>
    <definedName name="GGED">[4]Q4!$E$35:$AH$35</definedName>
    <definedName name="GGEI">[4]Q4!$E$38:$AH$38</definedName>
    <definedName name="GGENL">[4]Q4!$E$32:$AH$32</definedName>
    <definedName name="GGND">[4]Q4!$E$46:$AH$46</definedName>
    <definedName name="GGRG">[4]Q4!$E$29:$AH$29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sgafd">#REF!</definedName>
    <definedName name="Gusht_Ar_TOT_Lek">'[22]2003'!#REF!</definedName>
    <definedName name="Gusht_Ar_TOT_Valute">'[22]2003'!#REF!</definedName>
    <definedName name="HERE">#REF!</definedName>
    <definedName name="IM">[3]BoP!$G$259:$AR$307</definedName>
    <definedName name="IMF">[3]IMF!$C$5:$AP$55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[4]Q3!$E$46:$AH$46</definedName>
    <definedName name="LE">[4]Q3!$E$13:$AH$13</definedName>
    <definedName name="LEM">[4]Q3!$E$52:$AH$52</definedName>
    <definedName name="LHEM">[4]Q3!$E$34:$AH$34</definedName>
    <definedName name="LHM">[4]Q3!$E$55:$AH$55</definedName>
    <definedName name="LIPM">[4]Q3!$E$43:$AH$43</definedName>
    <definedName name="liquidity_reserve">#REF!</definedName>
    <definedName name="LLF">[4]Q3!$E$10:$AH$10</definedName>
    <definedName name="LP">[4]Q6!$E$19:$AH$19</definedName>
    <definedName name="LULCM">[4]Q3!$E$37:$AH$37</definedName>
    <definedName name="LUR">[4]Q3!$E$16:$AH$16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[4]Main!$E$63:$AH$63</definedName>
    <definedName name="MCV_B">[4]QQ!$E$157:$AH$157</definedName>
    <definedName name="MCV_B1">[4]Q6!$E$158:$AH$158</definedName>
    <definedName name="MCV_D">[4]DA!$E$62:$AH$62</definedName>
    <definedName name="MCV_D1">[4]DA!$E$63:$AH$63</definedName>
    <definedName name="MCV_N">[4]Q4!$E$58:$AH$58</definedName>
    <definedName name="MCV_N1">[4]Q1!$E$59:$AH$59</definedName>
    <definedName name="MCV_T">[4]Micro!$E$103:$AH$103</definedName>
    <definedName name="MCV_T1">[4]Q5!$E$104:$AH$104</definedName>
    <definedName name="MIDDLE">#REF!</definedName>
    <definedName name="MNT_1_TB">#REF!</definedName>
    <definedName name="MNT_2_TB">#REF!</definedName>
    <definedName name="MNT_3_TB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[4]Q3!$E$27:$AH$27</definedName>
    <definedName name="MS_BMG">[4]Q3!$E$29:$AH$29</definedName>
    <definedName name="MS_BXG">[4]Q3!$E$28:$AH$28</definedName>
    <definedName name="MS_GCB_NGDP">[4]Q3!$E$19:$AH$19</definedName>
    <definedName name="MS_GGB_NGDP">[4]Q3!$E$20:$AH$20</definedName>
    <definedName name="MS_LUR">[4]Q3!$E$15:$AH$15</definedName>
    <definedName name="MS_NGDP">[4]Q3!$E$12:$AH$12</definedName>
    <definedName name="MS_NGDP_RG">[4]Q3!$E$9:$AH$9</definedName>
    <definedName name="MS_PCPIG">[4]Q3!$E$16:$AH$16</definedName>
    <definedName name="MS_TMG_RPCH">[4]Q3!$E$24:$AH$24</definedName>
    <definedName name="MS_TXG_RPCH">[4]Q3!$E$23:$AH$23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[4]Q1!$E$8:$AH$8</definedName>
    <definedName name="NCG">[4]Main!$E$8:$AH$8</definedName>
    <definedName name="NCG_R">[4]Q4!$E$11:$AH$11</definedName>
    <definedName name="NCP">[4]Main!$E$11:$AH$11</definedName>
    <definedName name="NCP_R">[4]Q4!$E$14:$AH$14</definedName>
    <definedName name="Nentor_Ar_TOT_Lek">'[22]2003'!#REF!</definedName>
    <definedName name="Nentor_Ar_TOT_Valute">'[22]2003'!#REF!</definedName>
    <definedName name="newname" hidden="1">[3]ER!#REF!</definedName>
    <definedName name="newname2" localSheetId="5" hidden="1">{#N/A,#N/A,FALSE,"I";#N/A,#N/A,FALSE,"J";#N/A,#N/A,FALSE,"K";#N/A,#N/A,FALSE,"L";#N/A,#N/A,FALSE,"M";#N/A,#N/A,FALSE,"N";#N/A,#N/A,FALSE,"O"}</definedName>
    <definedName name="newname2" localSheetId="2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5" hidden="1">{"WEO",#N/A,FALSE,"T"}</definedName>
    <definedName name="newname4" localSheetId="2" hidden="1">{"WEO",#N/A,FALSE,"T"}</definedName>
    <definedName name="newname4" localSheetId="4" hidden="1">{"WEO",#N/A,FALSE,"T"}</definedName>
    <definedName name="newname4" hidden="1">{"WEO",#N/A,FALSE,"T"}</definedName>
    <definedName name="newname5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[4]Q1!$E$29:$AH$29</definedName>
    <definedName name="NFB_R_GDP">[4]Q1!$E$30:$AH$30</definedName>
    <definedName name="NFI">[4]Main!$E$20:$AH$20</definedName>
    <definedName name="NFI_R">[4]Q4!$E$23:$AH$23</definedName>
    <definedName name="NFIG">[4]Main!$E$23:$AH$23</definedName>
    <definedName name="NFIP">[4]Main!$E$26:$AH$26</definedName>
    <definedName name="NFP_VE">[2]Model!#REF!</definedName>
    <definedName name="NFP_VE_1">[2]Model!#REF!</definedName>
    <definedName name="NGDP">[4]Main!$E$47:$AH$47</definedName>
    <definedName name="NGDP_D">[4]Q3!$E$22:$AH$22</definedName>
    <definedName name="NGDP_D.ARQ">[4]Q2!$E$21:$CB$21</definedName>
    <definedName name="NGDP_D.Q">[4]Q2!$E$20:$CB$20</definedName>
    <definedName name="NGDP_D.YOY">[4]Q2!$E$22:$CB$22</definedName>
    <definedName name="NGDP_D.YOYAVG">[4]Q2!$L$23:$CB$23</definedName>
    <definedName name="NGDP_DG">[4]Q6!$E$23:$AH$23</definedName>
    <definedName name="NGDP_R">[4]Q4!$E$50:$AH$50</definedName>
    <definedName name="NGDP_R.ARQ">[4]Q2!$E$10:$CB$10</definedName>
    <definedName name="NGDP_R.Q">[4]Q2!$E$9:$CB$9</definedName>
    <definedName name="NGDP_R.YOY">[4]Q2!$E$11:$CB$11</definedName>
    <definedName name="NGDP_R.YOYAVG">[4]Q2!$L$12:$CB$12</definedName>
    <definedName name="NGDP_RG">[4]Q4!$E$51:$AH$51</definedName>
    <definedName name="NGK">#REF!</definedName>
    <definedName name="NGS">[4]Main!$E$50:$AH$50</definedName>
    <definedName name="NGS_NGDP">[4]Main!$E$51:$AH$51</definedName>
    <definedName name="NGSG">[4]Main!$E$53:$AH$53</definedName>
    <definedName name="NGSP">[4]Main!$E$56:$AH$56</definedName>
    <definedName name="NI">[4]Main!$E$14:$AH$14</definedName>
    <definedName name="NI_GDP">[4]Main!$E$16:$AH$16</definedName>
    <definedName name="NI_NGDP">[4]Main!$E$16:$AH$16</definedName>
    <definedName name="NI_R">[4]Q1!$E$17:$AH$17</definedName>
    <definedName name="NINV">[4]Main!$E$18:$AH$18</definedName>
    <definedName name="NINV_R">[4]Q4!$E$20:$AH$20</definedName>
    <definedName name="NINV_R_GDP">[4]Q1!$E$21:$AH$21</definedName>
    <definedName name="NM">[4]Main!$E$38:$AH$38</definedName>
    <definedName name="NM_R">[4]Q4!$E$41:$AH$41</definedName>
    <definedName name="NMG">[4]Main!$E$41:$AH$41</definedName>
    <definedName name="NMG_R">[4]Q1!$E$44:$AH$44</definedName>
    <definedName name="NMG_RG">[4]Q1!$E$45:$AH$45</definedName>
    <definedName name="NMS">[4]Main!$E$44:$AH$44</definedName>
    <definedName name="NMS_R">[4]Q1!$E$47:$AH$47</definedName>
    <definedName name="NOK">#REF!</definedName>
    <definedName name="Non_BRO">#REF!</definedName>
    <definedName name="NTDD_R">[4]Q1!$E$26:$AH$26</definedName>
    <definedName name="NTDD_R.ARQ">[4]Q2!$E$15:$CB$15</definedName>
    <definedName name="NTDD_R.Q">[4]Q2!$E$14:$CB$14</definedName>
    <definedName name="NTDD_R.YOY">[4]Q2!$E$16:$CB$16</definedName>
    <definedName name="NTDD_R.YOYAVG">[4]Q2!$L$17:$CB$17</definedName>
    <definedName name="NTDD_RG">[4]Q4!$E$27:$AH$27</definedName>
    <definedName name="NX">[4]Main!$E$29:$AH$29</definedName>
    <definedName name="NX_R">[4]Q4!$E$32:$AH$32</definedName>
    <definedName name="NXG">[4]Main!$E$32:$AH$32</definedName>
    <definedName name="NXG_R">[4]Q1!$E$35:$AH$35</definedName>
    <definedName name="NXG_RG">[4]Q1!$E$36:$AH$36</definedName>
    <definedName name="NXS">[4]Main!$E$35:$AH$35</definedName>
    <definedName name="NXS_R">[4]Q1!$E$38:$AH$38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[3]Debt!$G$249:$AQ$309</definedName>
    <definedName name="pchBMG">#REF!</definedName>
    <definedName name="pchBXG">#REF!</definedName>
    <definedName name="pchNM_R">[4]Q1!$E$42:$AH$42</definedName>
    <definedName name="pchNMG_R">[4]Q4!$E$45:$AH$45</definedName>
    <definedName name="pchNX_R">[4]Q1!$E$33:$AH$33</definedName>
    <definedName name="pchNXG_R">[4]Q4!$E$36:$AH$36</definedName>
    <definedName name="PCPI">[4]Q3!$E$25:$AH$25</definedName>
    <definedName name="PCPI.ARQ">[4]Q2!$E$26:$CB$26</definedName>
    <definedName name="PCPI.Q">[4]Q2!$E$25:$CB$25</definedName>
    <definedName name="PCPI.YOY">[4]Q2!$E$27:$CB$27</definedName>
    <definedName name="PCPI.YOYAVG">[4]Q2!$L$28:$CB$28</definedName>
    <definedName name="PCPIE">[4]Q3!$E$29:$AH$29</definedName>
    <definedName name="PCPIG">[4]Q6!$E$26:$AH$26</definedName>
    <definedName name="PEND">#REF!</definedName>
    <definedName name="PEOP">[2]Model!#REF!</definedName>
    <definedName name="PEOP_1">[2]Model!#REF!</definedName>
    <definedName name="per931_987">#REF!</definedName>
    <definedName name="PFP">[3]PFP!$C$5:$AG$59</definedName>
    <definedName name="PMENU">#REF!</definedName>
    <definedName name="PPPWGT">[4]Main!$E$65:$AH$65</definedName>
    <definedName name="Pr_tb_5">[5]Prj_Food!$A$10:$O$40</definedName>
    <definedName name="Pr_tb_6">[5]Prj_Fuel!$A$11:$P$38</definedName>
    <definedName name="Pr_tb_7">[5]Pr_Electr!$A$10:$I$34</definedName>
    <definedName name="Pr_tb_8">'[5]JunPrg_9899&amp;beyond'!$A$1332:$AE$1383</definedName>
    <definedName name="Pr_tb_9">'[5]JunPrg_9899&amp;beyond'!$A$1389:$AE$1457</definedName>
    <definedName name="Pr_tb_food0">'[5]JunPrg_9899&amp;beyond'!$A$883:$AE$900</definedName>
    <definedName name="Pr_tb_food1">'[5]JunPrg_9899&amp;beyond'!$A$912:$AE$944</definedName>
    <definedName name="Pr_tb_food2">'[5]JunPrg_9899&amp;beyond'!$A$946:$AE$984</definedName>
    <definedName name="Pr_tb_food3">'[5]JunPrg_9899&amp;beyond'!$A$985:$AE$1028</definedName>
    <definedName name="Pr_tb1">'[5]JunPrg_9899&amp;beyond'!$A$4:$AE$75</definedName>
    <definedName name="Pr_tb1b">'[5]JunPrg_9899&amp;beyond'!$A$1105:$AE$1176</definedName>
    <definedName name="Pr_tb2">'[5]JunPrg_9899&amp;beyond'!$A$150:$AE$190</definedName>
    <definedName name="Pr_tb2b">'[5]JunPrg_9899&amp;beyond'!$A$1206:$AE$1249</definedName>
    <definedName name="Pr_tb3">'[5]JunPrg_9899&amp;beyond'!$A$198:$AE$272</definedName>
    <definedName name="Pr_tb3b">'[5]JunPrg_9899&amp;beyond'!$A$1252:$AE$1327</definedName>
    <definedName name="Pr_tb4">'[5]JunPrg_9899&amp;beyond'!$A$1032:$AE$1089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2">Policia!$A$1:$E$2993</definedName>
    <definedName name="_xlnm.Print_Area" localSheetId="4">Prefektura!$A$1:$E$703</definedName>
    <definedName name="_xlnm.Print_Area">#REF!</definedName>
    <definedName name="Print_Area_table10">#REF!</definedName>
    <definedName name="_xlnm.Print_Titles" localSheetId="5">[4]Micro!$A:$C,[4]Micro!$1:$7</definedName>
    <definedName name="_xlnm.Print_Titles" localSheetId="2">[4]Micro!$A:$C,[4]Micro!$1:$7</definedName>
    <definedName name="_xlnm.Print_Titles" localSheetId="4">[4]Micro!$A:$C,[4]Micro!$1:$7</definedName>
    <definedName name="_xlnm.Print_Titles">[4]Micro!$A:$C,[4]Micro!$1:$7</definedName>
    <definedName name="PrintThis_Links">[4]Links!$A$1:$F$33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[3]RED!$C$2:$AA$54</definedName>
    <definedName name="RED_D">[3]RED!$C$57:$AA$97</definedName>
    <definedName name="RED_DS">[3]RED!$AD$3:$AW$30</definedName>
    <definedName name="RED_TRD">[3]RED!$BC$3:$BF$45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 localSheetId="5">[28]C!$747:$747</definedName>
    <definedName name="revenue" localSheetId="2">[28]C!$747:$747</definedName>
    <definedName name="revenue" localSheetId="4">[28]C!$747:$747</definedName>
    <definedName name="revenue">[28]C!$747:$747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[4]ErrCheck!$A$4</definedName>
    <definedName name="rngLastSave">[4]Main!$G$19</definedName>
    <definedName name="rngLastSent">[4]Main!$G$18</definedName>
    <definedName name="rngLastUpdate">[4]Links!$D$2</definedName>
    <definedName name="rngNeedsUpdate">[4]Links!$E$2</definedName>
    <definedName name="rngNews">[29]Main!$AB$27</definedName>
    <definedName name="rngQuestChecked">[4]ErrCheck!$A$3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[3]BoP!$G$174:$AR$216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[5]CGExp!$B$135:$CL$192</definedName>
    <definedName name="TB_Subsd">#REF!</definedName>
    <definedName name="Tb_Tax_3year">[5]TaxRev!$A$2:$L$66</definedName>
    <definedName name="TB_Taxes">'[5]JunPrg_9899&amp;beyond'!$A$487:$AE$559</definedName>
    <definedName name="TB1_x">#REF!</definedName>
    <definedName name="TB1_xx">#REF!</definedName>
    <definedName name="TB1b">[5]SummaryCG!$A$79:$CL$150</definedName>
    <definedName name="TB1b_x">#REF!</definedName>
    <definedName name="TB2b">[5]CGRev!$A$57:$CL$99</definedName>
    <definedName name="TB3b">[5]CGExp!$B$284:$CL$356</definedName>
    <definedName name="TB5b">[5]CGAuthMeth!$B$174:$CL$223</definedName>
    <definedName name="TB6b">[5]CGAuthMeth!$B$231:$CL$297</definedName>
    <definedName name="TB7b">[5]CGFin_Monthly!$B$92:$AC$142</definedName>
    <definedName name="tblChecks">[4]ErrCheck!$A$3:$E$5</definedName>
    <definedName name="tblLinks">[4]Links!$A$4:$F$33</definedName>
    <definedName name="TBPRJ4">#REF!</definedName>
    <definedName name="Tbs1thr4">#REF!</definedName>
    <definedName name="test" hidden="1">#REF!</definedName>
    <definedName name="Tetor_Ar_TOT_Lek">'[22]2003'!#REF!</definedName>
    <definedName name="Tetor_Ar_TOT_Valute">'[22]2003'!#REF!</definedName>
    <definedName name="TM">[4]Q5!$E$19:$AH$19</definedName>
    <definedName name="TM_D">[4]Q5!$E$23:$AH$23</definedName>
    <definedName name="TM_DPCH">[4]Q5!$E$24:$AH$24</definedName>
    <definedName name="TM_R">[4]Q5!$E$22:$AH$22</definedName>
    <definedName name="TM_RPCH">[4]Q5!$E$21:$AH$21</definedName>
    <definedName name="TMG">[4]Q5!$E$38:$AH$38</definedName>
    <definedName name="TMG_D">[4]Q5!$E$42:$AH$42</definedName>
    <definedName name="TMG_DPCH">[4]Q5!$E$43:$AH$43</definedName>
    <definedName name="TMG_R">[4]Q5!$E$41:$AH$41</definedName>
    <definedName name="TMG_RPCH">[4]Micro!$E$40:$AH$40</definedName>
    <definedName name="TMGO">[4]Micro!$E$58:$AH$58</definedName>
    <definedName name="TMGO_D">[4]Q5!$E$63:$AH$63</definedName>
    <definedName name="TMGO_DPCH">[4]Q5!$E$64:$AH$64</definedName>
    <definedName name="TMGO_R">[4]Q5!$E$62:$AH$62</definedName>
    <definedName name="TMGO_RPCH">[4]Q5!$E$60:$AH$60</definedName>
    <definedName name="TMGXO">[4]Q5!$E$82:$AH$82</definedName>
    <definedName name="TMGXO_D">[4]Q5!$E$88:$AH$88</definedName>
    <definedName name="TMGXO_DPCH">[4]Q5!$E$89:$AH$89</definedName>
    <definedName name="TMGXO_R">[4]Q5!$E$87:$AH$87</definedName>
    <definedName name="TMGXO_RPCH">[4]Q5!$E$84:$AH$84</definedName>
    <definedName name="TMS">[4]Q5!$E$97:$AH$97</definedName>
    <definedName name="Trade">[3]BoP!$G$218:$AR$256</definedName>
    <definedName name="Trade_balance">#REF!</definedName>
    <definedName name="TRANSFERTEST">#REF!</definedName>
    <definedName name="TX">[4]Q5!$E$11:$AH$11</definedName>
    <definedName name="TX_D">[4]Q5!$E$15:$AH$15</definedName>
    <definedName name="TX_DPCH">[4]Q5!$E$16:$AH$16</definedName>
    <definedName name="TX_R">[4]Q5!$E$14:$AH$14</definedName>
    <definedName name="TX_RPCH">[4]Q5!$E$13:$AH$13</definedName>
    <definedName name="TXG">[4]Q5!$E$30:$AH$30</definedName>
    <definedName name="TXG_D">[4]Q5!$E$34:$AH$34</definedName>
    <definedName name="TXG_DPCH">[4]Q5!$E$35:$AH$35</definedName>
    <definedName name="TXG_R">[4]Q5!$E$33:$AH$33</definedName>
    <definedName name="TXG_RPCH">[4]Micro!$E$32:$AH$32</definedName>
    <definedName name="TXGO">[4]Micro!$E$49:$AH$49</definedName>
    <definedName name="TXGO_D">[4]Q5!$E$54:$AH$54</definedName>
    <definedName name="TXGO_DPCH">[4]Q5!$E$55:$AH$55</definedName>
    <definedName name="TXGO_R">[4]Q5!$E$53:$AH$53</definedName>
    <definedName name="TXGO_RPCH">[4]Q5!$E$51:$AH$51</definedName>
    <definedName name="TXGXO">[4]Q5!$E$72:$AH$72</definedName>
    <definedName name="TXGXO_D">[4]Q5!$E$78:$AH$78</definedName>
    <definedName name="TXGXO_DPCH">[4]Q5!$E$79:$AH$79</definedName>
    <definedName name="TXGXO_R">[4]Q5!$E$77:$AH$77</definedName>
    <definedName name="TXGXO_RPCH">[4]Q5!$E$74:$AH$74</definedName>
    <definedName name="TXS">[4]Q5!$E$95:$AH$95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[4]Micro!$E$67:$AH$67</definedName>
    <definedName name="WPCP33pch">[4]Q5!$E$68:$AH$68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5" hidden="1">{#N/A,#N/A,FALSE,"MS"}</definedName>
    <definedName name="wrn.formula." localSheetId="2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5" hidden="1">{"WEO",#N/A,FALSE,"T"}</definedName>
    <definedName name="wrn.WEO." localSheetId="2" hidden="1">{"WEO",#N/A,FALSE,"T"}</definedName>
    <definedName name="wrn.WEO." localSheetId="4" hidden="1">{"WEO",#N/A,FALSE,"T"}</definedName>
    <definedName name="wrn.WEO." hidden="1">{"WEO",#N/A,FALSE,"T"}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185" i="26" l="1"/>
  <c r="D185" i="26"/>
  <c r="C185" i="26"/>
  <c r="B185" i="26"/>
  <c r="E184" i="26"/>
  <c r="D184" i="26"/>
  <c r="C184" i="26"/>
  <c r="B184" i="26"/>
  <c r="E183" i="26"/>
  <c r="D183" i="26"/>
  <c r="C183" i="26"/>
  <c r="B183" i="26"/>
  <c r="E182" i="26"/>
  <c r="D182" i="26"/>
  <c r="C182" i="26"/>
  <c r="B182" i="26"/>
  <c r="B181" i="26" s="1"/>
  <c r="E181" i="26"/>
  <c r="D181" i="26"/>
  <c r="C181" i="26"/>
  <c r="E180" i="26"/>
  <c r="D180" i="26"/>
  <c r="C180" i="26"/>
  <c r="B180" i="26"/>
  <c r="E179" i="26"/>
  <c r="D179" i="26"/>
  <c r="C179" i="26"/>
  <c r="B179" i="26"/>
  <c r="E178" i="26"/>
  <c r="D178" i="26"/>
  <c r="C178" i="26"/>
  <c r="B178" i="26"/>
  <c r="E177" i="26"/>
  <c r="D177" i="26"/>
  <c r="C177" i="26"/>
  <c r="B177" i="26"/>
  <c r="B176" i="26" s="1"/>
  <c r="E176" i="26"/>
  <c r="D176" i="26"/>
  <c r="C176" i="26"/>
  <c r="E175" i="26"/>
  <c r="D175" i="26"/>
  <c r="C175" i="26"/>
  <c r="B175" i="26"/>
  <c r="E174" i="26"/>
  <c r="D174" i="26"/>
  <c r="C174" i="26"/>
  <c r="B174" i="26"/>
  <c r="E172" i="26"/>
  <c r="D172" i="26"/>
  <c r="C172" i="26"/>
  <c r="B172" i="26"/>
  <c r="E171" i="26"/>
  <c r="D171" i="26"/>
  <c r="C171" i="26"/>
  <c r="B171" i="26"/>
  <c r="B170" i="26" s="1"/>
  <c r="E170" i="26"/>
  <c r="D170" i="26"/>
  <c r="C170" i="26"/>
  <c r="E169" i="26"/>
  <c r="D169" i="26"/>
  <c r="C169" i="26"/>
  <c r="B169" i="26"/>
  <c r="E168" i="26"/>
  <c r="D168" i="26"/>
  <c r="D167" i="26" s="1"/>
  <c r="C168" i="26"/>
  <c r="B168" i="26"/>
  <c r="E167" i="26"/>
  <c r="C167" i="26"/>
  <c r="B167" i="26"/>
  <c r="E166" i="26"/>
  <c r="D166" i="26"/>
  <c r="C166" i="26"/>
  <c r="B166" i="26"/>
  <c r="E165" i="26"/>
  <c r="D165" i="26"/>
  <c r="D164" i="26" s="1"/>
  <c r="C165" i="26"/>
  <c r="B165" i="26"/>
  <c r="B164" i="26" s="1"/>
  <c r="E164" i="26"/>
  <c r="C164" i="26"/>
  <c r="E163" i="26"/>
  <c r="D163" i="26"/>
  <c r="C163" i="26"/>
  <c r="B163" i="26"/>
  <c r="E162" i="26"/>
  <c r="D162" i="26"/>
  <c r="C162" i="26"/>
  <c r="B162" i="26"/>
  <c r="B161" i="26" s="1"/>
  <c r="E161" i="26"/>
  <c r="D161" i="26"/>
  <c r="C161" i="26"/>
  <c r="E160" i="26"/>
  <c r="D160" i="26"/>
  <c r="C160" i="26"/>
  <c r="B160" i="26"/>
  <c r="E159" i="26"/>
  <c r="E158" i="26" s="1"/>
  <c r="D159" i="26"/>
  <c r="C159" i="26"/>
  <c r="B159" i="26"/>
  <c r="B158" i="26" s="1"/>
  <c r="D158" i="26"/>
  <c r="C158" i="26"/>
  <c r="E157" i="26"/>
  <c r="D157" i="26"/>
  <c r="C157" i="26"/>
  <c r="B157" i="26"/>
  <c r="E156" i="26"/>
  <c r="E155" i="26" s="1"/>
  <c r="D156" i="26"/>
  <c r="C156" i="26"/>
  <c r="B156" i="26"/>
  <c r="C155" i="26"/>
  <c r="E146" i="26"/>
  <c r="D146" i="26"/>
  <c r="C146" i="26"/>
  <c r="B146" i="26"/>
  <c r="E141" i="26"/>
  <c r="E151" i="26" s="1"/>
  <c r="E133" i="26" s="1"/>
  <c r="D141" i="26"/>
  <c r="D151" i="26" s="1"/>
  <c r="C141" i="26"/>
  <c r="C151" i="26" s="1"/>
  <c r="C133" i="26" s="1"/>
  <c r="B141" i="26"/>
  <c r="B151" i="26" s="1"/>
  <c r="E135" i="26"/>
  <c r="D135" i="26"/>
  <c r="C135" i="26"/>
  <c r="E118" i="26"/>
  <c r="D118" i="26"/>
  <c r="C118" i="26"/>
  <c r="B118" i="26"/>
  <c r="E113" i="26"/>
  <c r="E123" i="26" s="1"/>
  <c r="E105" i="26" s="1"/>
  <c r="D113" i="26"/>
  <c r="D123" i="26" s="1"/>
  <c r="D105" i="26" s="1"/>
  <c r="C113" i="26"/>
  <c r="C123" i="26" s="1"/>
  <c r="C105" i="26" s="1"/>
  <c r="B113" i="26"/>
  <c r="B123" i="26" s="1"/>
  <c r="B105" i="26" s="1"/>
  <c r="B106" i="26" s="1"/>
  <c r="E107" i="26"/>
  <c r="D107" i="26"/>
  <c r="C107" i="26"/>
  <c r="E91" i="26"/>
  <c r="D91" i="26"/>
  <c r="C91" i="26"/>
  <c r="C173" i="26" s="1"/>
  <c r="B91" i="26"/>
  <c r="E79" i="26"/>
  <c r="D79" i="26"/>
  <c r="C79" i="26"/>
  <c r="B79" i="26"/>
  <c r="E76" i="26"/>
  <c r="D76" i="26"/>
  <c r="C76" i="26"/>
  <c r="B76" i="26"/>
  <c r="E73" i="26"/>
  <c r="D73" i="26"/>
  <c r="C73" i="26"/>
  <c r="B73" i="26"/>
  <c r="E67" i="26"/>
  <c r="D67" i="26"/>
  <c r="C67" i="26"/>
  <c r="D54" i="26"/>
  <c r="E39" i="26"/>
  <c r="D39" i="26"/>
  <c r="C39" i="26"/>
  <c r="B39" i="26"/>
  <c r="E36" i="26"/>
  <c r="D36" i="26"/>
  <c r="C36" i="26"/>
  <c r="B36" i="26"/>
  <c r="E30" i="26"/>
  <c r="D30" i="26"/>
  <c r="C30" i="26"/>
  <c r="E702" i="25"/>
  <c r="D702" i="25"/>
  <c r="C702" i="25"/>
  <c r="B702" i="25"/>
  <c r="E701" i="25"/>
  <c r="D701" i="25"/>
  <c r="C701" i="25"/>
  <c r="B701" i="25"/>
  <c r="E700" i="25"/>
  <c r="D700" i="25"/>
  <c r="C700" i="25"/>
  <c r="B700" i="25"/>
  <c r="E699" i="25"/>
  <c r="E698" i="25" s="1"/>
  <c r="D699" i="25"/>
  <c r="C699" i="25"/>
  <c r="B699" i="25"/>
  <c r="B698" i="25" s="1"/>
  <c r="D698" i="25"/>
  <c r="E697" i="25"/>
  <c r="D697" i="25"/>
  <c r="C697" i="25"/>
  <c r="B697" i="25"/>
  <c r="E696" i="25"/>
  <c r="D696" i="25"/>
  <c r="C696" i="25"/>
  <c r="B696" i="25"/>
  <c r="E695" i="25"/>
  <c r="D695" i="25"/>
  <c r="C695" i="25"/>
  <c r="B695" i="25"/>
  <c r="E694" i="25"/>
  <c r="E693" i="25" s="1"/>
  <c r="D694" i="25"/>
  <c r="D693" i="25" s="1"/>
  <c r="C694" i="25"/>
  <c r="C693" i="25" s="1"/>
  <c r="B694" i="25"/>
  <c r="B693" i="25" s="1"/>
  <c r="E692" i="25"/>
  <c r="D692" i="25"/>
  <c r="C692" i="25"/>
  <c r="B692" i="25"/>
  <c r="E691" i="25"/>
  <c r="D691" i="25"/>
  <c r="C691" i="25"/>
  <c r="B691" i="25"/>
  <c r="C690" i="25"/>
  <c r="B690" i="25"/>
  <c r="E689" i="25"/>
  <c r="D689" i="25"/>
  <c r="C689" i="25"/>
  <c r="B689" i="25"/>
  <c r="E688" i="25"/>
  <c r="E687" i="25" s="1"/>
  <c r="D688" i="25"/>
  <c r="D687" i="25" s="1"/>
  <c r="C688" i="25"/>
  <c r="C687" i="25" s="1"/>
  <c r="B688" i="25"/>
  <c r="B687" i="25" s="1"/>
  <c r="E686" i="25"/>
  <c r="D686" i="25"/>
  <c r="C686" i="25"/>
  <c r="B686" i="25"/>
  <c r="E685" i="25"/>
  <c r="E684" i="25" s="1"/>
  <c r="D685" i="25"/>
  <c r="D684" i="25" s="1"/>
  <c r="C685" i="25"/>
  <c r="B685" i="25"/>
  <c r="B684" i="25" s="1"/>
  <c r="C684" i="25"/>
  <c r="E683" i="25"/>
  <c r="D683" i="25"/>
  <c r="C683" i="25"/>
  <c r="B683" i="25"/>
  <c r="E682" i="25"/>
  <c r="D682" i="25"/>
  <c r="D681" i="25" s="1"/>
  <c r="C682" i="25"/>
  <c r="C681" i="25" s="1"/>
  <c r="B682" i="25"/>
  <c r="E681" i="25"/>
  <c r="B681" i="25"/>
  <c r="E680" i="25"/>
  <c r="D680" i="25"/>
  <c r="C680" i="25"/>
  <c r="B680" i="25"/>
  <c r="E679" i="25"/>
  <c r="D679" i="25"/>
  <c r="D678" i="25" s="1"/>
  <c r="C679" i="25"/>
  <c r="C678" i="25" s="1"/>
  <c r="B679" i="25"/>
  <c r="B678" i="25" s="1"/>
  <c r="E678" i="25"/>
  <c r="E677" i="25"/>
  <c r="D677" i="25"/>
  <c r="C677" i="25"/>
  <c r="B677" i="25"/>
  <c r="E676" i="25"/>
  <c r="D676" i="25"/>
  <c r="D675" i="25" s="1"/>
  <c r="C676" i="25"/>
  <c r="C675" i="25" s="1"/>
  <c r="B676" i="25"/>
  <c r="E675" i="25"/>
  <c r="B675" i="25"/>
  <c r="E674" i="25"/>
  <c r="D674" i="25"/>
  <c r="C674" i="25"/>
  <c r="B674" i="25"/>
  <c r="E673" i="25"/>
  <c r="E672" i="25" s="1"/>
  <c r="D673" i="25"/>
  <c r="C673" i="25"/>
  <c r="C672" i="25" s="1"/>
  <c r="B673" i="25"/>
  <c r="B672" i="25" s="1"/>
  <c r="D672" i="25"/>
  <c r="E662" i="25"/>
  <c r="D662" i="25"/>
  <c r="C662" i="25"/>
  <c r="B662" i="25"/>
  <c r="E657" i="25"/>
  <c r="E667" i="25" s="1"/>
  <c r="E668" i="25" s="1"/>
  <c r="D657" i="25"/>
  <c r="D667" i="25" s="1"/>
  <c r="C657" i="25"/>
  <c r="C667" i="25" s="1"/>
  <c r="C668" i="25" s="1"/>
  <c r="B657" i="25"/>
  <c r="B667" i="25" s="1"/>
  <c r="B668" i="25" s="1"/>
  <c r="C652" i="25"/>
  <c r="E651" i="25"/>
  <c r="D651" i="25"/>
  <c r="C651" i="25"/>
  <c r="E650" i="25"/>
  <c r="C650" i="25"/>
  <c r="B650" i="25"/>
  <c r="E636" i="25"/>
  <c r="D636" i="25"/>
  <c r="C636" i="25"/>
  <c r="B636" i="25"/>
  <c r="E631" i="25"/>
  <c r="E641" i="25" s="1"/>
  <c r="E642" i="25" s="1"/>
  <c r="D631" i="25"/>
  <c r="D641" i="25" s="1"/>
  <c r="C631" i="25"/>
  <c r="C641" i="25" s="1"/>
  <c r="C642" i="25" s="1"/>
  <c r="B631" i="25"/>
  <c r="B641" i="25" s="1"/>
  <c r="B642" i="25" s="1"/>
  <c r="C626" i="25"/>
  <c r="E625" i="25"/>
  <c r="D625" i="25"/>
  <c r="C625" i="25"/>
  <c r="E624" i="25"/>
  <c r="C624" i="25"/>
  <c r="B624" i="25"/>
  <c r="E610" i="25"/>
  <c r="D610" i="25"/>
  <c r="C610" i="25"/>
  <c r="B610" i="25"/>
  <c r="E605" i="25"/>
  <c r="E615" i="25" s="1"/>
  <c r="E616" i="25" s="1"/>
  <c r="D605" i="25"/>
  <c r="D615" i="25" s="1"/>
  <c r="D616" i="25" s="1"/>
  <c r="C605" i="25"/>
  <c r="C615" i="25" s="1"/>
  <c r="B605" i="25"/>
  <c r="B615" i="25" s="1"/>
  <c r="E600" i="25"/>
  <c r="E599" i="25"/>
  <c r="D599" i="25"/>
  <c r="C599" i="25"/>
  <c r="E598" i="25"/>
  <c r="D598" i="25"/>
  <c r="E584" i="25"/>
  <c r="D584" i="25"/>
  <c r="C584" i="25"/>
  <c r="B584" i="25"/>
  <c r="E579" i="25"/>
  <c r="E589" i="25" s="1"/>
  <c r="E590" i="25" s="1"/>
  <c r="D579" i="25"/>
  <c r="D589" i="25" s="1"/>
  <c r="D590" i="25" s="1"/>
  <c r="C579" i="25"/>
  <c r="C589" i="25" s="1"/>
  <c r="B579" i="25"/>
  <c r="B589" i="25" s="1"/>
  <c r="E574" i="25"/>
  <c r="E573" i="25"/>
  <c r="D573" i="25"/>
  <c r="C573" i="25"/>
  <c r="E572" i="25"/>
  <c r="D572" i="25"/>
  <c r="E558" i="25"/>
  <c r="D558" i="25"/>
  <c r="C558" i="25"/>
  <c r="B558" i="25"/>
  <c r="E553" i="25"/>
  <c r="E563" i="25" s="1"/>
  <c r="E564" i="25" s="1"/>
  <c r="D553" i="25"/>
  <c r="D563" i="25" s="1"/>
  <c r="D564" i="25" s="1"/>
  <c r="C553" i="25"/>
  <c r="C563" i="25" s="1"/>
  <c r="C564" i="25" s="1"/>
  <c r="B553" i="25"/>
  <c r="B563" i="25" s="1"/>
  <c r="B564" i="25" s="1"/>
  <c r="E548" i="25"/>
  <c r="D548" i="25"/>
  <c r="C548" i="25"/>
  <c r="E547" i="25"/>
  <c r="D547" i="25"/>
  <c r="C547" i="25"/>
  <c r="E546" i="25"/>
  <c r="D546" i="25"/>
  <c r="C546" i="25"/>
  <c r="B546" i="25"/>
  <c r="E532" i="25"/>
  <c r="D532" i="25"/>
  <c r="C532" i="25"/>
  <c r="B532" i="25"/>
  <c r="E527" i="25"/>
  <c r="E537" i="25" s="1"/>
  <c r="E538" i="25" s="1"/>
  <c r="D527" i="25"/>
  <c r="D537" i="25" s="1"/>
  <c r="D538" i="25" s="1"/>
  <c r="C527" i="25"/>
  <c r="C537" i="25" s="1"/>
  <c r="C538" i="25" s="1"/>
  <c r="B527" i="25"/>
  <c r="B537" i="25" s="1"/>
  <c r="B538" i="25" s="1"/>
  <c r="E522" i="25"/>
  <c r="D522" i="25"/>
  <c r="C522" i="25"/>
  <c r="E521" i="25"/>
  <c r="D521" i="25"/>
  <c r="C521" i="25"/>
  <c r="E520" i="25"/>
  <c r="D520" i="25"/>
  <c r="C520" i="25"/>
  <c r="B520" i="25"/>
  <c r="E506" i="25"/>
  <c r="D506" i="25"/>
  <c r="C506" i="25"/>
  <c r="B506" i="25"/>
  <c r="E501" i="25"/>
  <c r="E511" i="25" s="1"/>
  <c r="D501" i="25"/>
  <c r="C501" i="25"/>
  <c r="C511" i="25" s="1"/>
  <c r="C512" i="25" s="1"/>
  <c r="B501" i="25"/>
  <c r="B511" i="25" s="1"/>
  <c r="B512" i="25" s="1"/>
  <c r="C496" i="25"/>
  <c r="E495" i="25"/>
  <c r="D495" i="25"/>
  <c r="C495" i="25"/>
  <c r="C494" i="25"/>
  <c r="B494" i="25"/>
  <c r="E493" i="25"/>
  <c r="D493" i="25"/>
  <c r="D496" i="25" s="1"/>
  <c r="E480" i="25"/>
  <c r="D480" i="25"/>
  <c r="C480" i="25"/>
  <c r="B480" i="25"/>
  <c r="E475" i="25"/>
  <c r="E485" i="25" s="1"/>
  <c r="D475" i="25"/>
  <c r="D485" i="25" s="1"/>
  <c r="C475" i="25"/>
  <c r="C485" i="25" s="1"/>
  <c r="C486" i="25" s="1"/>
  <c r="B475" i="25"/>
  <c r="B485" i="25" s="1"/>
  <c r="B486" i="25" s="1"/>
  <c r="C470" i="25"/>
  <c r="E469" i="25"/>
  <c r="D469" i="25"/>
  <c r="C469" i="25"/>
  <c r="C468" i="25"/>
  <c r="B468" i="25"/>
  <c r="E451" i="25"/>
  <c r="D451" i="25"/>
  <c r="C451" i="25"/>
  <c r="B451" i="25"/>
  <c r="E446" i="25"/>
  <c r="E456" i="25" s="1"/>
  <c r="D446" i="25"/>
  <c r="D456" i="25" s="1"/>
  <c r="D457" i="25" s="1"/>
  <c r="C446" i="25"/>
  <c r="C456" i="25" s="1"/>
  <c r="C457" i="25" s="1"/>
  <c r="B446" i="25"/>
  <c r="B456" i="25" s="1"/>
  <c r="D441" i="25"/>
  <c r="E440" i="25"/>
  <c r="D440" i="25"/>
  <c r="C440" i="25"/>
  <c r="D439" i="25"/>
  <c r="C439" i="25"/>
  <c r="E425" i="25"/>
  <c r="D425" i="25"/>
  <c r="C425" i="25"/>
  <c r="B425" i="25"/>
  <c r="E420" i="25"/>
  <c r="E430" i="25" s="1"/>
  <c r="D420" i="25"/>
  <c r="D430" i="25" s="1"/>
  <c r="D431" i="25" s="1"/>
  <c r="C420" i="25"/>
  <c r="C430" i="25" s="1"/>
  <c r="C431" i="25" s="1"/>
  <c r="B420" i="25"/>
  <c r="B430" i="25" s="1"/>
  <c r="B431" i="25" s="1"/>
  <c r="D415" i="25"/>
  <c r="C415" i="25"/>
  <c r="E414" i="25"/>
  <c r="D414" i="25"/>
  <c r="C414" i="25"/>
  <c r="D413" i="25"/>
  <c r="C413" i="25"/>
  <c r="B413" i="25"/>
  <c r="E399" i="25"/>
  <c r="D399" i="25"/>
  <c r="C399" i="25"/>
  <c r="B399" i="25"/>
  <c r="E394" i="25"/>
  <c r="E404" i="25" s="1"/>
  <c r="E386" i="25" s="1"/>
  <c r="D394" i="25"/>
  <c r="D404" i="25" s="1"/>
  <c r="D405" i="25" s="1"/>
  <c r="C394" i="25"/>
  <c r="C404" i="25" s="1"/>
  <c r="C405" i="25" s="1"/>
  <c r="B394" i="25"/>
  <c r="B404" i="25" s="1"/>
  <c r="B405" i="25" s="1"/>
  <c r="D389" i="25"/>
  <c r="C389" i="25"/>
  <c r="E388" i="25"/>
  <c r="D388" i="25"/>
  <c r="C388" i="25"/>
  <c r="D387" i="25"/>
  <c r="C387" i="25"/>
  <c r="B387" i="25"/>
  <c r="E373" i="25"/>
  <c r="D373" i="25"/>
  <c r="C373" i="25"/>
  <c r="B373" i="25"/>
  <c r="E368" i="25"/>
  <c r="D368" i="25"/>
  <c r="D378" i="25" s="1"/>
  <c r="D379" i="25" s="1"/>
  <c r="C368" i="25"/>
  <c r="C378" i="25" s="1"/>
  <c r="C379" i="25" s="1"/>
  <c r="B368" i="25"/>
  <c r="B378" i="25" s="1"/>
  <c r="B379" i="25" s="1"/>
  <c r="E363" i="25"/>
  <c r="D363" i="25"/>
  <c r="C363" i="25"/>
  <c r="E362" i="25"/>
  <c r="D362" i="25"/>
  <c r="C362" i="25"/>
  <c r="E361" i="25"/>
  <c r="D361" i="25"/>
  <c r="C361" i="25"/>
  <c r="B361" i="25"/>
  <c r="E347" i="25"/>
  <c r="D347" i="25"/>
  <c r="C347" i="25"/>
  <c r="B347" i="25"/>
  <c r="E342" i="25"/>
  <c r="E352" i="25" s="1"/>
  <c r="D342" i="25"/>
  <c r="D352" i="25" s="1"/>
  <c r="D353" i="25" s="1"/>
  <c r="C342" i="25"/>
  <c r="C352" i="25" s="1"/>
  <c r="C353" i="25" s="1"/>
  <c r="B342" i="25"/>
  <c r="B352" i="25" s="1"/>
  <c r="B353" i="25" s="1"/>
  <c r="D337" i="25"/>
  <c r="C337" i="25"/>
  <c r="E336" i="25"/>
  <c r="D336" i="25"/>
  <c r="C336" i="25"/>
  <c r="D335" i="25"/>
  <c r="C335" i="25"/>
  <c r="B335" i="25"/>
  <c r="E321" i="25"/>
  <c r="D321" i="25"/>
  <c r="C321" i="25"/>
  <c r="B321" i="25"/>
  <c r="E316" i="25"/>
  <c r="E326" i="25" s="1"/>
  <c r="D316" i="25"/>
  <c r="D326" i="25" s="1"/>
  <c r="D327" i="25" s="1"/>
  <c r="C316" i="25"/>
  <c r="C326" i="25" s="1"/>
  <c r="C327" i="25" s="1"/>
  <c r="B316" i="25"/>
  <c r="B326" i="25" s="1"/>
  <c r="B327" i="25" s="1"/>
  <c r="D311" i="25"/>
  <c r="C311" i="25"/>
  <c r="E310" i="25"/>
  <c r="D310" i="25"/>
  <c r="C310" i="25"/>
  <c r="D309" i="25"/>
  <c r="C309" i="25"/>
  <c r="D312" i="25" s="1"/>
  <c r="B309" i="25"/>
  <c r="E295" i="25"/>
  <c r="D295" i="25"/>
  <c r="C295" i="25"/>
  <c r="B295" i="25"/>
  <c r="E290" i="25"/>
  <c r="E300" i="25" s="1"/>
  <c r="D290" i="25"/>
  <c r="D300" i="25" s="1"/>
  <c r="D301" i="25" s="1"/>
  <c r="C290" i="25"/>
  <c r="C300" i="25" s="1"/>
  <c r="C301" i="25" s="1"/>
  <c r="B290" i="25"/>
  <c r="B300" i="25" s="1"/>
  <c r="B301" i="25" s="1"/>
  <c r="D285" i="25"/>
  <c r="C285" i="25"/>
  <c r="E284" i="25"/>
  <c r="D284" i="25"/>
  <c r="C284" i="25"/>
  <c r="D283" i="25"/>
  <c r="C283" i="25"/>
  <c r="D286" i="25" s="1"/>
  <c r="B283" i="25"/>
  <c r="E269" i="25"/>
  <c r="D269" i="25"/>
  <c r="C269" i="25"/>
  <c r="B269" i="25"/>
  <c r="E264" i="25"/>
  <c r="E274" i="25" s="1"/>
  <c r="D264" i="25"/>
  <c r="D274" i="25" s="1"/>
  <c r="D275" i="25" s="1"/>
  <c r="C264" i="25"/>
  <c r="C274" i="25" s="1"/>
  <c r="C275" i="25" s="1"/>
  <c r="B264" i="25"/>
  <c r="B274" i="25" s="1"/>
  <c r="B275" i="25" s="1"/>
  <c r="D259" i="25"/>
  <c r="C259" i="25"/>
  <c r="E258" i="25"/>
  <c r="D258" i="25"/>
  <c r="C258" i="25"/>
  <c r="D257" i="25"/>
  <c r="C257" i="25"/>
  <c r="D260" i="25" s="1"/>
  <c r="B257" i="25"/>
  <c r="E243" i="25"/>
  <c r="D243" i="25"/>
  <c r="C243" i="25"/>
  <c r="B243" i="25"/>
  <c r="E238" i="25"/>
  <c r="E248" i="25" s="1"/>
  <c r="D238" i="25"/>
  <c r="D248" i="25" s="1"/>
  <c r="C238" i="25"/>
  <c r="C248" i="25" s="1"/>
  <c r="C249" i="25" s="1"/>
  <c r="B238" i="25"/>
  <c r="B248" i="25" s="1"/>
  <c r="B249" i="25" s="1"/>
  <c r="C233" i="25"/>
  <c r="E232" i="25"/>
  <c r="D232" i="25"/>
  <c r="C232" i="25"/>
  <c r="C231" i="25"/>
  <c r="B231" i="25"/>
  <c r="E217" i="25"/>
  <c r="D217" i="25"/>
  <c r="C217" i="25"/>
  <c r="B217" i="25"/>
  <c r="E212" i="25"/>
  <c r="D212" i="25"/>
  <c r="C212" i="25"/>
  <c r="B212" i="25"/>
  <c r="E207" i="25"/>
  <c r="D207" i="25"/>
  <c r="C207" i="25"/>
  <c r="E206" i="25"/>
  <c r="D206" i="25"/>
  <c r="C206" i="25"/>
  <c r="E205" i="25"/>
  <c r="D205" i="25"/>
  <c r="C205" i="25"/>
  <c r="B205" i="25"/>
  <c r="E191" i="25"/>
  <c r="D191" i="25"/>
  <c r="C191" i="25"/>
  <c r="B191" i="25"/>
  <c r="E186" i="25"/>
  <c r="E196" i="25" s="1"/>
  <c r="D186" i="25"/>
  <c r="D196" i="25" s="1"/>
  <c r="D197" i="25" s="1"/>
  <c r="C186" i="25"/>
  <c r="C196" i="25" s="1"/>
  <c r="C197" i="25" s="1"/>
  <c r="B186" i="25"/>
  <c r="B196" i="25" s="1"/>
  <c r="B197" i="25" s="1"/>
  <c r="D181" i="25"/>
  <c r="C181" i="25"/>
  <c r="E180" i="25"/>
  <c r="D180" i="25"/>
  <c r="C180" i="25"/>
  <c r="D179" i="25"/>
  <c r="C179" i="25"/>
  <c r="B179" i="25"/>
  <c r="E178" i="25"/>
  <c r="E181" i="25" s="1"/>
  <c r="E152" i="25"/>
  <c r="D152" i="25"/>
  <c r="C152" i="25"/>
  <c r="B152" i="25"/>
  <c r="E149" i="25"/>
  <c r="D149" i="25"/>
  <c r="C149" i="25"/>
  <c r="B149" i="25"/>
  <c r="E146" i="25"/>
  <c r="D146" i="25"/>
  <c r="C146" i="25"/>
  <c r="B146" i="25"/>
  <c r="E141" i="25"/>
  <c r="D141" i="25"/>
  <c r="C141" i="25"/>
  <c r="E140" i="25"/>
  <c r="D140" i="25"/>
  <c r="C140" i="25"/>
  <c r="E139" i="25"/>
  <c r="D139" i="25"/>
  <c r="C139" i="25"/>
  <c r="B139" i="25"/>
  <c r="E115" i="25"/>
  <c r="D115" i="25"/>
  <c r="C115" i="25"/>
  <c r="B115" i="25"/>
  <c r="E112" i="25"/>
  <c r="D112" i="25"/>
  <c r="C112" i="25"/>
  <c r="B112" i="25"/>
  <c r="E109" i="25"/>
  <c r="D109" i="25"/>
  <c r="C109" i="25"/>
  <c r="B109" i="25"/>
  <c r="E104" i="25"/>
  <c r="D104" i="25"/>
  <c r="C104" i="25"/>
  <c r="E103" i="25"/>
  <c r="D103" i="25"/>
  <c r="C103" i="25"/>
  <c r="E102" i="25"/>
  <c r="D102" i="25"/>
  <c r="C102" i="25"/>
  <c r="B102" i="25"/>
  <c r="C105" i="25" s="1"/>
  <c r="E78" i="25"/>
  <c r="D78" i="25"/>
  <c r="C78" i="25"/>
  <c r="B78" i="25"/>
  <c r="E75" i="25"/>
  <c r="D75" i="25"/>
  <c r="C75" i="25"/>
  <c r="B75" i="25"/>
  <c r="E72" i="25"/>
  <c r="D72" i="25"/>
  <c r="C72" i="25"/>
  <c r="B72" i="25"/>
  <c r="E67" i="25"/>
  <c r="D67" i="25"/>
  <c r="C67" i="25"/>
  <c r="E66" i="25"/>
  <c r="D66" i="25"/>
  <c r="C66" i="25"/>
  <c r="E65" i="25"/>
  <c r="D65" i="25"/>
  <c r="C65" i="25"/>
  <c r="B65" i="25"/>
  <c r="D53" i="25"/>
  <c r="D690" i="25" s="1"/>
  <c r="E41" i="25"/>
  <c r="D41" i="25"/>
  <c r="C41" i="25"/>
  <c r="B41" i="25"/>
  <c r="E38" i="25"/>
  <c r="D38" i="25"/>
  <c r="C38" i="25"/>
  <c r="B38" i="25"/>
  <c r="E35" i="25"/>
  <c r="D35" i="25"/>
  <c r="C35" i="25"/>
  <c r="B35" i="25"/>
  <c r="E30" i="25"/>
  <c r="D30" i="25"/>
  <c r="C30" i="25"/>
  <c r="E29" i="25"/>
  <c r="D29" i="25"/>
  <c r="C29" i="25"/>
  <c r="E28" i="25"/>
  <c r="D28" i="25"/>
  <c r="C28" i="25"/>
  <c r="B28" i="25"/>
  <c r="E2990" i="24"/>
  <c r="D2990" i="24"/>
  <c r="C2990" i="24"/>
  <c r="E2989" i="24"/>
  <c r="D2989" i="24"/>
  <c r="C2989" i="24"/>
  <c r="B2989" i="24"/>
  <c r="E2988" i="24"/>
  <c r="D2988" i="24"/>
  <c r="C2988" i="24"/>
  <c r="E2985" i="24"/>
  <c r="D2985" i="24"/>
  <c r="C2985" i="24"/>
  <c r="B2985" i="24"/>
  <c r="E2984" i="24"/>
  <c r="D2984" i="24"/>
  <c r="C2984" i="24"/>
  <c r="B2984" i="24"/>
  <c r="E2983" i="24"/>
  <c r="D2983" i="24"/>
  <c r="C2983" i="24"/>
  <c r="B2983" i="24"/>
  <c r="E2982" i="24"/>
  <c r="E2981" i="24" s="1"/>
  <c r="D2982" i="24"/>
  <c r="D2981" i="24" s="1"/>
  <c r="C2982" i="24"/>
  <c r="C2981" i="24" s="1"/>
  <c r="E2980" i="24"/>
  <c r="D2980" i="24"/>
  <c r="C2980" i="24"/>
  <c r="E2979" i="24"/>
  <c r="D2979" i="24"/>
  <c r="C2979" i="24"/>
  <c r="B2979" i="24"/>
  <c r="B2978" i="24"/>
  <c r="E2977" i="24"/>
  <c r="D2977" i="24"/>
  <c r="C2977" i="24"/>
  <c r="E2976" i="24"/>
  <c r="D2976" i="24"/>
  <c r="C2976" i="24"/>
  <c r="B2976" i="24"/>
  <c r="B2975" i="24"/>
  <c r="E2974" i="24"/>
  <c r="D2974" i="24"/>
  <c r="C2974" i="24"/>
  <c r="E2973" i="24"/>
  <c r="E2972" i="24" s="1"/>
  <c r="D2973" i="24"/>
  <c r="C2973" i="24"/>
  <c r="C2972" i="24" s="1"/>
  <c r="B2972" i="24"/>
  <c r="E2971" i="24"/>
  <c r="D2971" i="24"/>
  <c r="C2971" i="24"/>
  <c r="E2970" i="24"/>
  <c r="D2970" i="24"/>
  <c r="D2969" i="24" s="1"/>
  <c r="C2970" i="24"/>
  <c r="C2969" i="24" s="1"/>
  <c r="B2969" i="24"/>
  <c r="E2968" i="24"/>
  <c r="D2968" i="24"/>
  <c r="C2968" i="24"/>
  <c r="E2967" i="24"/>
  <c r="B2967" i="24"/>
  <c r="B2966" i="24" s="1"/>
  <c r="E2965" i="24"/>
  <c r="D2965" i="24"/>
  <c r="C2965" i="24"/>
  <c r="E2964" i="24"/>
  <c r="D2964" i="24"/>
  <c r="C2964" i="24"/>
  <c r="C2963" i="24" s="1"/>
  <c r="E2962" i="24"/>
  <c r="D2962" i="24"/>
  <c r="C2962" i="24"/>
  <c r="E2961" i="24"/>
  <c r="D2961" i="24"/>
  <c r="D2960" i="24" s="1"/>
  <c r="C2961" i="24"/>
  <c r="E2951" i="24"/>
  <c r="D2951" i="24"/>
  <c r="C2951" i="24"/>
  <c r="B2951" i="24"/>
  <c r="E2946" i="24"/>
  <c r="E2956" i="24" s="1"/>
  <c r="D2946" i="24"/>
  <c r="D2956" i="24" s="1"/>
  <c r="C2946" i="24"/>
  <c r="C2956" i="24" s="1"/>
  <c r="B2946" i="24"/>
  <c r="B2956" i="24" s="1"/>
  <c r="E2940" i="24"/>
  <c r="D2940" i="24"/>
  <c r="C2940" i="24"/>
  <c r="B2929" i="24"/>
  <c r="E2925" i="24"/>
  <c r="D2925" i="24"/>
  <c r="C2925" i="24"/>
  <c r="B2925" i="24"/>
  <c r="E2920" i="24"/>
  <c r="D2920" i="24"/>
  <c r="D2930" i="24" s="1"/>
  <c r="C2920" i="24"/>
  <c r="C2930" i="24" s="1"/>
  <c r="B2920" i="24"/>
  <c r="B2930" i="24" s="1"/>
  <c r="E2914" i="24"/>
  <c r="D2914" i="24"/>
  <c r="C2914" i="24"/>
  <c r="B2901" i="24"/>
  <c r="E2899" i="24"/>
  <c r="D2899" i="24"/>
  <c r="C2899" i="24"/>
  <c r="B2899" i="24"/>
  <c r="E2894" i="24"/>
  <c r="E2904" i="24" s="1"/>
  <c r="D2894" i="24"/>
  <c r="D2904" i="24" s="1"/>
  <c r="C2894" i="24"/>
  <c r="C2904" i="24" s="1"/>
  <c r="B2894" i="24"/>
  <c r="B2904" i="24" s="1"/>
  <c r="E2888" i="24"/>
  <c r="D2888" i="24"/>
  <c r="C2888" i="24"/>
  <c r="B2874" i="24"/>
  <c r="E2873" i="24"/>
  <c r="D2873" i="24"/>
  <c r="C2873" i="24"/>
  <c r="B2873" i="24"/>
  <c r="E2868" i="24"/>
  <c r="E2878" i="24" s="1"/>
  <c r="E2860" i="24" s="1"/>
  <c r="D2868" i="24"/>
  <c r="D2878" i="24" s="1"/>
  <c r="C2868" i="24"/>
  <c r="C2878" i="24" s="1"/>
  <c r="C2860" i="24" s="1"/>
  <c r="B2868" i="24"/>
  <c r="B2878" i="24" s="1"/>
  <c r="E2862" i="24"/>
  <c r="D2862" i="24"/>
  <c r="C2862" i="24"/>
  <c r="E2846" i="24"/>
  <c r="D2846" i="24"/>
  <c r="C2846" i="24"/>
  <c r="B2846" i="24"/>
  <c r="E2841" i="24"/>
  <c r="E2851" i="24" s="1"/>
  <c r="D2841" i="24"/>
  <c r="D2851" i="24" s="1"/>
  <c r="C2841" i="24"/>
  <c r="C2851" i="24" s="1"/>
  <c r="B2841" i="24"/>
  <c r="B2851" i="24" s="1"/>
  <c r="E2835" i="24"/>
  <c r="D2835" i="24"/>
  <c r="C2835" i="24"/>
  <c r="E2820" i="24"/>
  <c r="D2820" i="24"/>
  <c r="C2820" i="24"/>
  <c r="B2820" i="24"/>
  <c r="E2815" i="24"/>
  <c r="E2825" i="24" s="1"/>
  <c r="D2815" i="24"/>
  <c r="D2825" i="24" s="1"/>
  <c r="C2815" i="24"/>
  <c r="C2825" i="24" s="1"/>
  <c r="B2815" i="24"/>
  <c r="B2825" i="24" s="1"/>
  <c r="E2809" i="24"/>
  <c r="D2809" i="24"/>
  <c r="C2809" i="24"/>
  <c r="E2794" i="24"/>
  <c r="D2794" i="24"/>
  <c r="C2794" i="24"/>
  <c r="B2794" i="24"/>
  <c r="E2789" i="24"/>
  <c r="E2799" i="24" s="1"/>
  <c r="D2789" i="24"/>
  <c r="D2799" i="24" s="1"/>
  <c r="C2789" i="24"/>
  <c r="C2799" i="24" s="1"/>
  <c r="B2789" i="24"/>
  <c r="B2799" i="24" s="1"/>
  <c r="E2783" i="24"/>
  <c r="D2783" i="24"/>
  <c r="C2783" i="24"/>
  <c r="E2768" i="24"/>
  <c r="D2768" i="24"/>
  <c r="C2768" i="24"/>
  <c r="B2768" i="24"/>
  <c r="E2763" i="24"/>
  <c r="E2773" i="24" s="1"/>
  <c r="D2763" i="24"/>
  <c r="D2773" i="24" s="1"/>
  <c r="C2763" i="24"/>
  <c r="C2773" i="24" s="1"/>
  <c r="B2763" i="24"/>
  <c r="B2773" i="24" s="1"/>
  <c r="E2757" i="24"/>
  <c r="D2757" i="24"/>
  <c r="C2757" i="24"/>
  <c r="E2742" i="24"/>
  <c r="D2742" i="24"/>
  <c r="C2742" i="24"/>
  <c r="B2742" i="24"/>
  <c r="E2737" i="24"/>
  <c r="E2747" i="24" s="1"/>
  <c r="D2737" i="24"/>
  <c r="D2747" i="24" s="1"/>
  <c r="C2737" i="24"/>
  <c r="C2747" i="24" s="1"/>
  <c r="B2737" i="24"/>
  <c r="B2747" i="24" s="1"/>
  <c r="E2731" i="24"/>
  <c r="D2731" i="24"/>
  <c r="C2731" i="24"/>
  <c r="E2716" i="24"/>
  <c r="D2716" i="24"/>
  <c r="C2716" i="24"/>
  <c r="B2716" i="24"/>
  <c r="E2711" i="24"/>
  <c r="E2721" i="24" s="1"/>
  <c r="D2711" i="24"/>
  <c r="D2721" i="24" s="1"/>
  <c r="C2711" i="24"/>
  <c r="C2721" i="24" s="1"/>
  <c r="B2711" i="24"/>
  <c r="B2721" i="24" s="1"/>
  <c r="E2705" i="24"/>
  <c r="D2705" i="24"/>
  <c r="C2705" i="24"/>
  <c r="E2690" i="24"/>
  <c r="D2690" i="24"/>
  <c r="C2690" i="24"/>
  <c r="B2690" i="24"/>
  <c r="E2685" i="24"/>
  <c r="E2695" i="24" s="1"/>
  <c r="D2685" i="24"/>
  <c r="D2695" i="24" s="1"/>
  <c r="C2685" i="24"/>
  <c r="C2695" i="24" s="1"/>
  <c r="B2685" i="24"/>
  <c r="B2695" i="24" s="1"/>
  <c r="E2679" i="24"/>
  <c r="D2679" i="24"/>
  <c r="C2679" i="24"/>
  <c r="E2664" i="24"/>
  <c r="D2664" i="24"/>
  <c r="C2664" i="24"/>
  <c r="B2664" i="24"/>
  <c r="E2659" i="24"/>
  <c r="E2669" i="24" s="1"/>
  <c r="E2651" i="24" s="1"/>
  <c r="E2652" i="24" s="1"/>
  <c r="D2659" i="24"/>
  <c r="D2669" i="24" s="1"/>
  <c r="C2659" i="24"/>
  <c r="C2669" i="24" s="1"/>
  <c r="C2651" i="24" s="1"/>
  <c r="B2659" i="24"/>
  <c r="B2669" i="24" s="1"/>
  <c r="E2653" i="24"/>
  <c r="D2653" i="24"/>
  <c r="C2653" i="24"/>
  <c r="B2639" i="24"/>
  <c r="E2638" i="24"/>
  <c r="D2638" i="24"/>
  <c r="C2638" i="24"/>
  <c r="B2638" i="24"/>
  <c r="E2633" i="24"/>
  <c r="D2633" i="24"/>
  <c r="D2643" i="24" s="1"/>
  <c r="C2633" i="24"/>
  <c r="C2643" i="24" s="1"/>
  <c r="C2625" i="24" s="1"/>
  <c r="B2633" i="24"/>
  <c r="B2643" i="24" s="1"/>
  <c r="E2627" i="24"/>
  <c r="D2627" i="24"/>
  <c r="C2627" i="24"/>
  <c r="B2612" i="24"/>
  <c r="B2611" i="24" s="1"/>
  <c r="E2611" i="24"/>
  <c r="D2611" i="24"/>
  <c r="C2611" i="24"/>
  <c r="E2606" i="24"/>
  <c r="D2606" i="24"/>
  <c r="D2616" i="24" s="1"/>
  <c r="C2606" i="24"/>
  <c r="C2616" i="24" s="1"/>
  <c r="B2606" i="24"/>
  <c r="E2600" i="24"/>
  <c r="D2600" i="24"/>
  <c r="C2600" i="24"/>
  <c r="E2582" i="24"/>
  <c r="D2582" i="24"/>
  <c r="C2582" i="24"/>
  <c r="B2582" i="24"/>
  <c r="E2577" i="24"/>
  <c r="E2587" i="24" s="1"/>
  <c r="D2577" i="24"/>
  <c r="D2587" i="24" s="1"/>
  <c r="C2577" i="24"/>
  <c r="C2587" i="24" s="1"/>
  <c r="C2569" i="24" s="1"/>
  <c r="B2577" i="24"/>
  <c r="B2587" i="24" s="1"/>
  <c r="B2569" i="24" s="1"/>
  <c r="B2570" i="24" s="1"/>
  <c r="E2571" i="24"/>
  <c r="D2571" i="24"/>
  <c r="C2571" i="24"/>
  <c r="D2569" i="24"/>
  <c r="E2555" i="24"/>
  <c r="D2555" i="24"/>
  <c r="C2555" i="24"/>
  <c r="B2555" i="24"/>
  <c r="D2544" i="24"/>
  <c r="D2967" i="24" s="1"/>
  <c r="C2544" i="24"/>
  <c r="C2967" i="24" s="1"/>
  <c r="C2966" i="24" s="1"/>
  <c r="E2543" i="24"/>
  <c r="B2543" i="24"/>
  <c r="B2541" i="24"/>
  <c r="B2964" i="24" s="1"/>
  <c r="E2540" i="24"/>
  <c r="D2540" i="24"/>
  <c r="C2540" i="24"/>
  <c r="B2538" i="24"/>
  <c r="B2961" i="24" s="1"/>
  <c r="E2537" i="24"/>
  <c r="D2537" i="24"/>
  <c r="C2537" i="24"/>
  <c r="B2537" i="24"/>
  <c r="E2531" i="24"/>
  <c r="D2531" i="24"/>
  <c r="C2531" i="24"/>
  <c r="E2506" i="24"/>
  <c r="E2521" i="24" s="1"/>
  <c r="D2506" i="24"/>
  <c r="D2521" i="24" s="1"/>
  <c r="C2506" i="24"/>
  <c r="C2521" i="24" s="1"/>
  <c r="B2506" i="24"/>
  <c r="B2521" i="24" s="1"/>
  <c r="E2494" i="24"/>
  <c r="D2494" i="24"/>
  <c r="C2494" i="24"/>
  <c r="E2469" i="24"/>
  <c r="E2484" i="24" s="1"/>
  <c r="D2469" i="24"/>
  <c r="D2484" i="24" s="1"/>
  <c r="C2469" i="24"/>
  <c r="C2484" i="24" s="1"/>
  <c r="B2469" i="24"/>
  <c r="B2484" i="24" s="1"/>
  <c r="E2457" i="24"/>
  <c r="D2457" i="24"/>
  <c r="C2457" i="24"/>
  <c r="E2444" i="24"/>
  <c r="D2444" i="24"/>
  <c r="C2444" i="24"/>
  <c r="B2444" i="24"/>
  <c r="E2429" i="24"/>
  <c r="D2429" i="24"/>
  <c r="C2429" i="24"/>
  <c r="B2429" i="24"/>
  <c r="E2420" i="24"/>
  <c r="D2420" i="24"/>
  <c r="C2420" i="24"/>
  <c r="E2407" i="24"/>
  <c r="D2407" i="24"/>
  <c r="C2407" i="24"/>
  <c r="B2407" i="24"/>
  <c r="E2395" i="24"/>
  <c r="D2395" i="24"/>
  <c r="C2395" i="24"/>
  <c r="B2395" i="24"/>
  <c r="E2392" i="24"/>
  <c r="D2392" i="24"/>
  <c r="C2392" i="24"/>
  <c r="B2392" i="24"/>
  <c r="E2389" i="24"/>
  <c r="D2389" i="24"/>
  <c r="C2389" i="24"/>
  <c r="B2389" i="24"/>
  <c r="E2383" i="24"/>
  <c r="D2383" i="24"/>
  <c r="C2383" i="24"/>
  <c r="E2358" i="24"/>
  <c r="D2358" i="24"/>
  <c r="C2358" i="24"/>
  <c r="B2358" i="24"/>
  <c r="E2353" i="24"/>
  <c r="E2363" i="24" s="1"/>
  <c r="D2353" i="24"/>
  <c r="D2363" i="24" s="1"/>
  <c r="C2353" i="24"/>
  <c r="C2363" i="24" s="1"/>
  <c r="B2353" i="24"/>
  <c r="E2347" i="24"/>
  <c r="D2347" i="24"/>
  <c r="C2347" i="24"/>
  <c r="E2331" i="24"/>
  <c r="D2331" i="24"/>
  <c r="C2331" i="24"/>
  <c r="B2331" i="24"/>
  <c r="E2326" i="24"/>
  <c r="E2336" i="24" s="1"/>
  <c r="D2326" i="24"/>
  <c r="D2336" i="24" s="1"/>
  <c r="C2326" i="24"/>
  <c r="C2336" i="24" s="1"/>
  <c r="B2326" i="24"/>
  <c r="B2336" i="24" s="1"/>
  <c r="E2320" i="24"/>
  <c r="D2320" i="24"/>
  <c r="C2320" i="24"/>
  <c r="E2305" i="24"/>
  <c r="D2305" i="24"/>
  <c r="C2305" i="24"/>
  <c r="B2305" i="24"/>
  <c r="E2300" i="24"/>
  <c r="E2310" i="24" s="1"/>
  <c r="D2300" i="24"/>
  <c r="D2310" i="24" s="1"/>
  <c r="C2300" i="24"/>
  <c r="C2310" i="24" s="1"/>
  <c r="B2300" i="24"/>
  <c r="B2310" i="24" s="1"/>
  <c r="E2294" i="24"/>
  <c r="D2294" i="24"/>
  <c r="C2294" i="24"/>
  <c r="E2279" i="24"/>
  <c r="D2279" i="24"/>
  <c r="C2279" i="24"/>
  <c r="B2279" i="24"/>
  <c r="E2274" i="24"/>
  <c r="E2284" i="24" s="1"/>
  <c r="D2274" i="24"/>
  <c r="D2284" i="24" s="1"/>
  <c r="C2274" i="24"/>
  <c r="C2284" i="24" s="1"/>
  <c r="C2266" i="24" s="1"/>
  <c r="B2274" i="24"/>
  <c r="B2284" i="24" s="1"/>
  <c r="E2268" i="24"/>
  <c r="D2268" i="24"/>
  <c r="C2268" i="24"/>
  <c r="B2256" i="24"/>
  <c r="E2252" i="24"/>
  <c r="D2252" i="24"/>
  <c r="C2252" i="24"/>
  <c r="B2252" i="24"/>
  <c r="E2247" i="24"/>
  <c r="E2257" i="24" s="1"/>
  <c r="D2247" i="24"/>
  <c r="D2257" i="24" s="1"/>
  <c r="C2247" i="24"/>
  <c r="C2257" i="24" s="1"/>
  <c r="C2239" i="24" s="1"/>
  <c r="B2247" i="24"/>
  <c r="B2257" i="24" s="1"/>
  <c r="E2241" i="24"/>
  <c r="D2241" i="24"/>
  <c r="C2241" i="24"/>
  <c r="E2226" i="24"/>
  <c r="D2226" i="24"/>
  <c r="C2226" i="24"/>
  <c r="B2226" i="24"/>
  <c r="E2221" i="24"/>
  <c r="E2231" i="24" s="1"/>
  <c r="D2221" i="24"/>
  <c r="D2231" i="24" s="1"/>
  <c r="C2221" i="24"/>
  <c r="C2231" i="24" s="1"/>
  <c r="B2221" i="24"/>
  <c r="B2231" i="24" s="1"/>
  <c r="B2213" i="24" s="1"/>
  <c r="B2214" i="24" s="1"/>
  <c r="E2215" i="24"/>
  <c r="D2215" i="24"/>
  <c r="C2215" i="24"/>
  <c r="D2213" i="24"/>
  <c r="E2200" i="24"/>
  <c r="D2200" i="24"/>
  <c r="C2200" i="24"/>
  <c r="B2200" i="24"/>
  <c r="E2195" i="24"/>
  <c r="E2205" i="24" s="1"/>
  <c r="D2195" i="24"/>
  <c r="D2205" i="24" s="1"/>
  <c r="D2187" i="24" s="1"/>
  <c r="C2195" i="24"/>
  <c r="C2205" i="24" s="1"/>
  <c r="B2195" i="24"/>
  <c r="B2205" i="24" s="1"/>
  <c r="E2189" i="24"/>
  <c r="D2189" i="24"/>
  <c r="C2189" i="24"/>
  <c r="E2187" i="24"/>
  <c r="E2174" i="24"/>
  <c r="D2174" i="24"/>
  <c r="C2174" i="24"/>
  <c r="B2174" i="24"/>
  <c r="E2169" i="24"/>
  <c r="E2179" i="24" s="1"/>
  <c r="D2169" i="24"/>
  <c r="D2179" i="24" s="1"/>
  <c r="D2161" i="24" s="1"/>
  <c r="C2169" i="24"/>
  <c r="C2179" i="24" s="1"/>
  <c r="B2169" i="24"/>
  <c r="E2163" i="24"/>
  <c r="D2163" i="24"/>
  <c r="C2163" i="24"/>
  <c r="E2148" i="24"/>
  <c r="D2148" i="24"/>
  <c r="C2148" i="24"/>
  <c r="B2148" i="24"/>
  <c r="E2143" i="24"/>
  <c r="E2153" i="24" s="1"/>
  <c r="D2143" i="24"/>
  <c r="D2153" i="24" s="1"/>
  <c r="C2143" i="24"/>
  <c r="C2153" i="24" s="1"/>
  <c r="B2143" i="24"/>
  <c r="B2153" i="24" s="1"/>
  <c r="E2137" i="24"/>
  <c r="D2137" i="24"/>
  <c r="C2137" i="24"/>
  <c r="B2123" i="24"/>
  <c r="E2122" i="24"/>
  <c r="D2122" i="24"/>
  <c r="C2122" i="24"/>
  <c r="B2122" i="24"/>
  <c r="E2117" i="24"/>
  <c r="E2127" i="24" s="1"/>
  <c r="D2117" i="24"/>
  <c r="D2127" i="24" s="1"/>
  <c r="C2117" i="24"/>
  <c r="C2127" i="24" s="1"/>
  <c r="B2117" i="24"/>
  <c r="B2127" i="24" s="1"/>
  <c r="E2111" i="24"/>
  <c r="D2111" i="24"/>
  <c r="C2111" i="24"/>
  <c r="B2097" i="24"/>
  <c r="E2096" i="24"/>
  <c r="D2096" i="24"/>
  <c r="C2096" i="24"/>
  <c r="B2096" i="24"/>
  <c r="E2091" i="24"/>
  <c r="E2101" i="24" s="1"/>
  <c r="D2091" i="24"/>
  <c r="D2101" i="24" s="1"/>
  <c r="C2091" i="24"/>
  <c r="C2101" i="24" s="1"/>
  <c r="B2091" i="24"/>
  <c r="B2101" i="24" s="1"/>
  <c r="E2085" i="24"/>
  <c r="D2085" i="24"/>
  <c r="C2085" i="24"/>
  <c r="E2067" i="24"/>
  <c r="D2067" i="24"/>
  <c r="C2067" i="24"/>
  <c r="B2067" i="24"/>
  <c r="E2062" i="24"/>
  <c r="E2072" i="24" s="1"/>
  <c r="D2062" i="24"/>
  <c r="D2072" i="24" s="1"/>
  <c r="C2062" i="24"/>
  <c r="C2072" i="24" s="1"/>
  <c r="B2062" i="24"/>
  <c r="B2072" i="24" s="1"/>
  <c r="E2056" i="24"/>
  <c r="D2056" i="24"/>
  <c r="C2056" i="24"/>
  <c r="E2027" i="24"/>
  <c r="D2027" i="24"/>
  <c r="C2027" i="24"/>
  <c r="B2027" i="24"/>
  <c r="E2024" i="24"/>
  <c r="D2024" i="24"/>
  <c r="C2024" i="24"/>
  <c r="B2024" i="24"/>
  <c r="E2021" i="24"/>
  <c r="D2021" i="24"/>
  <c r="C2021" i="24"/>
  <c r="B2021" i="24"/>
  <c r="E2015" i="24"/>
  <c r="D2015" i="24"/>
  <c r="C2015" i="24"/>
  <c r="E2002" i="24"/>
  <c r="D2002" i="24"/>
  <c r="C2002" i="24"/>
  <c r="B2002" i="24"/>
  <c r="E1999" i="24"/>
  <c r="D1999" i="24"/>
  <c r="C1999" i="24"/>
  <c r="E1990" i="24"/>
  <c r="D1990" i="24"/>
  <c r="C1990" i="24"/>
  <c r="B1990" i="24"/>
  <c r="E1987" i="24"/>
  <c r="D1987" i="24"/>
  <c r="C1987" i="24"/>
  <c r="B1987" i="24"/>
  <c r="E1984" i="24"/>
  <c r="D1984" i="24"/>
  <c r="C1984" i="24"/>
  <c r="B1984" i="24"/>
  <c r="E1978" i="24"/>
  <c r="D1978" i="24"/>
  <c r="C1978" i="24"/>
  <c r="E1965" i="24"/>
  <c r="D1965" i="24"/>
  <c r="C1965" i="24"/>
  <c r="B1965" i="24"/>
  <c r="E1953" i="24"/>
  <c r="D1953" i="24"/>
  <c r="C1953" i="24"/>
  <c r="B1953" i="24"/>
  <c r="E1950" i="24"/>
  <c r="D1950" i="24"/>
  <c r="C1950" i="24"/>
  <c r="B1950" i="24"/>
  <c r="E1947" i="24"/>
  <c r="D1947" i="24"/>
  <c r="C1947" i="24"/>
  <c r="B1947" i="24"/>
  <c r="E1941" i="24"/>
  <c r="D1941" i="24"/>
  <c r="C1941" i="24"/>
  <c r="E1909" i="24"/>
  <c r="D1909" i="24"/>
  <c r="C1909" i="24"/>
  <c r="B1909" i="24"/>
  <c r="E1904" i="24"/>
  <c r="E1914" i="24" s="1"/>
  <c r="D1904" i="24"/>
  <c r="D1914" i="24" s="1"/>
  <c r="C1904" i="24"/>
  <c r="C1914" i="24" s="1"/>
  <c r="B1904" i="24"/>
  <c r="B1914" i="24" s="1"/>
  <c r="E1898" i="24"/>
  <c r="D1898" i="24"/>
  <c r="C1898" i="24"/>
  <c r="B1885" i="24"/>
  <c r="E1883" i="24"/>
  <c r="D1883" i="24"/>
  <c r="C1883" i="24"/>
  <c r="B1883" i="24"/>
  <c r="E1878" i="24"/>
  <c r="E1888" i="24" s="1"/>
  <c r="D1878" i="24"/>
  <c r="D1888" i="24" s="1"/>
  <c r="C1878" i="24"/>
  <c r="C1888" i="24" s="1"/>
  <c r="B1878" i="24"/>
  <c r="B1888" i="24" s="1"/>
  <c r="E1872" i="24"/>
  <c r="D1872" i="24"/>
  <c r="C1872" i="24"/>
  <c r="B1860" i="24"/>
  <c r="E1856" i="24"/>
  <c r="D1856" i="24"/>
  <c r="C1856" i="24"/>
  <c r="B1856" i="24"/>
  <c r="E1851" i="24"/>
  <c r="E1861" i="24" s="1"/>
  <c r="D1851" i="24"/>
  <c r="D1861" i="24" s="1"/>
  <c r="C1851" i="24"/>
  <c r="C1861" i="24" s="1"/>
  <c r="B1851" i="24"/>
  <c r="B1861" i="24" s="1"/>
  <c r="E1845" i="24"/>
  <c r="D1845" i="24"/>
  <c r="C1845" i="24"/>
  <c r="B1832" i="24"/>
  <c r="E1830" i="24"/>
  <c r="D1830" i="24"/>
  <c r="C1830" i="24"/>
  <c r="B1830" i="24"/>
  <c r="E1825" i="24"/>
  <c r="E1835" i="24" s="1"/>
  <c r="D1825" i="24"/>
  <c r="D1835" i="24" s="1"/>
  <c r="C1825" i="24"/>
  <c r="C1835" i="24" s="1"/>
  <c r="B1825" i="24"/>
  <c r="B1835" i="24" s="1"/>
  <c r="E1819" i="24"/>
  <c r="D1819" i="24"/>
  <c r="C1819" i="24"/>
  <c r="E1803" i="24"/>
  <c r="D1803" i="24"/>
  <c r="C1803" i="24"/>
  <c r="B1803" i="24"/>
  <c r="E1798" i="24"/>
  <c r="E1808" i="24" s="1"/>
  <c r="D1798" i="24"/>
  <c r="D1808" i="24" s="1"/>
  <c r="C1798" i="24"/>
  <c r="C1808" i="24" s="1"/>
  <c r="B1798" i="24"/>
  <c r="B1808" i="24" s="1"/>
  <c r="E1792" i="24"/>
  <c r="D1792" i="24"/>
  <c r="C1792" i="24"/>
  <c r="B1781" i="24"/>
  <c r="E1777" i="24"/>
  <c r="D1777" i="24"/>
  <c r="C1777" i="24"/>
  <c r="B1777" i="24"/>
  <c r="E1772" i="24"/>
  <c r="E1782" i="24" s="1"/>
  <c r="D1772" i="24"/>
  <c r="D1782" i="24" s="1"/>
  <c r="C1772" i="24"/>
  <c r="C1782" i="24" s="1"/>
  <c r="B1772" i="24"/>
  <c r="B1782" i="24" s="1"/>
  <c r="E1766" i="24"/>
  <c r="D1766" i="24"/>
  <c r="C1766" i="24"/>
  <c r="B1753" i="24"/>
  <c r="E1751" i="24"/>
  <c r="D1751" i="24"/>
  <c r="C1751" i="24"/>
  <c r="B1751" i="24"/>
  <c r="E1746" i="24"/>
  <c r="E1756" i="24" s="1"/>
  <c r="D1746" i="24"/>
  <c r="D1756" i="24" s="1"/>
  <c r="C1746" i="24"/>
  <c r="C1756" i="24" s="1"/>
  <c r="B1746" i="24"/>
  <c r="B1756" i="24" s="1"/>
  <c r="E1740" i="24"/>
  <c r="D1740" i="24"/>
  <c r="C1740" i="24"/>
  <c r="E1725" i="24"/>
  <c r="D1725" i="24"/>
  <c r="C1725" i="24"/>
  <c r="B1725" i="24"/>
  <c r="E1720" i="24"/>
  <c r="E1730" i="24" s="1"/>
  <c r="D1720" i="24"/>
  <c r="D1730" i="24" s="1"/>
  <c r="D1712" i="24" s="1"/>
  <c r="C1720" i="24"/>
  <c r="C1730" i="24" s="1"/>
  <c r="B1720" i="24"/>
  <c r="B1730" i="24" s="1"/>
  <c r="B1712" i="24" s="1"/>
  <c r="B1713" i="24" s="1"/>
  <c r="E1714" i="24"/>
  <c r="D1714" i="24"/>
  <c r="C1714" i="24"/>
  <c r="B1700" i="24"/>
  <c r="E1699" i="24"/>
  <c r="D1699" i="24"/>
  <c r="C1699" i="24"/>
  <c r="B1699" i="24"/>
  <c r="E1694" i="24"/>
  <c r="E1704" i="24" s="1"/>
  <c r="D1694" i="24"/>
  <c r="D1704" i="24" s="1"/>
  <c r="C1694" i="24"/>
  <c r="C1704" i="24" s="1"/>
  <c r="B1694" i="24"/>
  <c r="B1704" i="24" s="1"/>
  <c r="E1688" i="24"/>
  <c r="D1688" i="24"/>
  <c r="C1688" i="24"/>
  <c r="E1672" i="24"/>
  <c r="D1672" i="24"/>
  <c r="C1672" i="24"/>
  <c r="B1672" i="24"/>
  <c r="E1667" i="24"/>
  <c r="E1677" i="24" s="1"/>
  <c r="E1659" i="24" s="1"/>
  <c r="E1660" i="24" s="1"/>
  <c r="D1667" i="24"/>
  <c r="D1677" i="24" s="1"/>
  <c r="D1659" i="24" s="1"/>
  <c r="C1667" i="24"/>
  <c r="C1677" i="24" s="1"/>
  <c r="C1659" i="24" s="1"/>
  <c r="B1667" i="24"/>
  <c r="B1677" i="24" s="1"/>
  <c r="E1661" i="24"/>
  <c r="D1661" i="24"/>
  <c r="C1661" i="24"/>
  <c r="E1646" i="24"/>
  <c r="D1646" i="24"/>
  <c r="C1646" i="24"/>
  <c r="B1646" i="24"/>
  <c r="E1641" i="24"/>
  <c r="E1651" i="24" s="1"/>
  <c r="D1641" i="24"/>
  <c r="D1651" i="24" s="1"/>
  <c r="D1633" i="24" s="1"/>
  <c r="C1641" i="24"/>
  <c r="C1651" i="24" s="1"/>
  <c r="B1641" i="24"/>
  <c r="B1651" i="24" s="1"/>
  <c r="E1635" i="24"/>
  <c r="D1635" i="24"/>
  <c r="C1635" i="24"/>
  <c r="B1633" i="24"/>
  <c r="B1634" i="24" s="1"/>
  <c r="E1620" i="24"/>
  <c r="D1620" i="24"/>
  <c r="C1620" i="24"/>
  <c r="B1620" i="24"/>
  <c r="E1615" i="24"/>
  <c r="E1625" i="24" s="1"/>
  <c r="E1607" i="24" s="1"/>
  <c r="E1608" i="24" s="1"/>
  <c r="D1615" i="24"/>
  <c r="D1625" i="24" s="1"/>
  <c r="D1607" i="24" s="1"/>
  <c r="C1615" i="24"/>
  <c r="C1625" i="24" s="1"/>
  <c r="C1607" i="24" s="1"/>
  <c r="B1615" i="24"/>
  <c r="B1625" i="24" s="1"/>
  <c r="E1609" i="24"/>
  <c r="D1609" i="24"/>
  <c r="C1609" i="24"/>
  <c r="E1595" i="24"/>
  <c r="E1594" i="24" s="1"/>
  <c r="D1595" i="24"/>
  <c r="D1594" i="24" s="1"/>
  <c r="C1595" i="24"/>
  <c r="C1594" i="24" s="1"/>
  <c r="B1594" i="24"/>
  <c r="E1589" i="24"/>
  <c r="D1589" i="24"/>
  <c r="C1589" i="24"/>
  <c r="B1589" i="24"/>
  <c r="B1599" i="24" s="1"/>
  <c r="B1581" i="24" s="1"/>
  <c r="B1582" i="24" s="1"/>
  <c r="E1583" i="24"/>
  <c r="D1583" i="24"/>
  <c r="C1583" i="24"/>
  <c r="E1568" i="24"/>
  <c r="D1568" i="24"/>
  <c r="C1568" i="24"/>
  <c r="B1568" i="24"/>
  <c r="E1563" i="24"/>
  <c r="E1573" i="24" s="1"/>
  <c r="D1563" i="24"/>
  <c r="D1573" i="24" s="1"/>
  <c r="C1563" i="24"/>
  <c r="C1573" i="24" s="1"/>
  <c r="B1563" i="24"/>
  <c r="B1573" i="24" s="1"/>
  <c r="E1557" i="24"/>
  <c r="D1557" i="24"/>
  <c r="C1557" i="24"/>
  <c r="E1542" i="24"/>
  <c r="D1542" i="24"/>
  <c r="C1542" i="24"/>
  <c r="B1542" i="24"/>
  <c r="E1537" i="24"/>
  <c r="E1547" i="24" s="1"/>
  <c r="D1537" i="24"/>
  <c r="D1547" i="24" s="1"/>
  <c r="C1537" i="24"/>
  <c r="C1547" i="24" s="1"/>
  <c r="B1537" i="24"/>
  <c r="B1547" i="24" s="1"/>
  <c r="E1531" i="24"/>
  <c r="D1531" i="24"/>
  <c r="C1531" i="24"/>
  <c r="E1517" i="24"/>
  <c r="E1516" i="24" s="1"/>
  <c r="D1517" i="24"/>
  <c r="D1516" i="24" s="1"/>
  <c r="C1516" i="24"/>
  <c r="B1516" i="24"/>
  <c r="E1511" i="24"/>
  <c r="D1511" i="24"/>
  <c r="C1511" i="24"/>
  <c r="C1521" i="24" s="1"/>
  <c r="B1511" i="24"/>
  <c r="B1521" i="24" s="1"/>
  <c r="E1505" i="24"/>
  <c r="D1505" i="24"/>
  <c r="C1505" i="24"/>
  <c r="E1489" i="24"/>
  <c r="D1489" i="24"/>
  <c r="C1489" i="24"/>
  <c r="B1489" i="24"/>
  <c r="E1484" i="24"/>
  <c r="E1494" i="24" s="1"/>
  <c r="D1484" i="24"/>
  <c r="D1494" i="24" s="1"/>
  <c r="C1484" i="24"/>
  <c r="C1494" i="24" s="1"/>
  <c r="B1484" i="24"/>
  <c r="B1494" i="24" s="1"/>
  <c r="E1478" i="24"/>
  <c r="D1478" i="24"/>
  <c r="C1478" i="24"/>
  <c r="E1463" i="24"/>
  <c r="D1463" i="24"/>
  <c r="C1463" i="24"/>
  <c r="B1463" i="24"/>
  <c r="E1458" i="24"/>
  <c r="E1468" i="24" s="1"/>
  <c r="D1458" i="24"/>
  <c r="D1468" i="24" s="1"/>
  <c r="C1458" i="24"/>
  <c r="C1468" i="24" s="1"/>
  <c r="B1458" i="24"/>
  <c r="B1468" i="24" s="1"/>
  <c r="E1452" i="24"/>
  <c r="D1452" i="24"/>
  <c r="C1452" i="24"/>
  <c r="E1438" i="24"/>
  <c r="E1437" i="24" s="1"/>
  <c r="D1437" i="24"/>
  <c r="C1437" i="24"/>
  <c r="B1437" i="24"/>
  <c r="E1432" i="24"/>
  <c r="E1442" i="24" s="1"/>
  <c r="D1432" i="24"/>
  <c r="D1442" i="24" s="1"/>
  <c r="C1432" i="24"/>
  <c r="C1442" i="24" s="1"/>
  <c r="B1432" i="24"/>
  <c r="E1426" i="24"/>
  <c r="D1426" i="24"/>
  <c r="C1426" i="24"/>
  <c r="B1424" i="24"/>
  <c r="B1425" i="24" s="1"/>
  <c r="E1411" i="24"/>
  <c r="D1411" i="24"/>
  <c r="C1411" i="24"/>
  <c r="B1411" i="24"/>
  <c r="E1406" i="24"/>
  <c r="E1416" i="24" s="1"/>
  <c r="D1406" i="24"/>
  <c r="D1416" i="24" s="1"/>
  <c r="C1406" i="24"/>
  <c r="C1416" i="24" s="1"/>
  <c r="B1406" i="24"/>
  <c r="B1416" i="24" s="1"/>
  <c r="E1400" i="24"/>
  <c r="D1400" i="24"/>
  <c r="C1400" i="24"/>
  <c r="E1385" i="24"/>
  <c r="D1385" i="24"/>
  <c r="C1385" i="24"/>
  <c r="B1385" i="24"/>
  <c r="E1380" i="24"/>
  <c r="E1390" i="24" s="1"/>
  <c r="D1380" i="24"/>
  <c r="D1390" i="24" s="1"/>
  <c r="C1380" i="24"/>
  <c r="C1390" i="24" s="1"/>
  <c r="B1380" i="24"/>
  <c r="B1390" i="24" s="1"/>
  <c r="E1374" i="24"/>
  <c r="D1374" i="24"/>
  <c r="C1374" i="24"/>
  <c r="E1359" i="24"/>
  <c r="D1359" i="24"/>
  <c r="C1359" i="24"/>
  <c r="B1359" i="24"/>
  <c r="E1354" i="24"/>
  <c r="E1364" i="24" s="1"/>
  <c r="D1354" i="24"/>
  <c r="D1364" i="24" s="1"/>
  <c r="C1354" i="24"/>
  <c r="C1364" i="24" s="1"/>
  <c r="B1354" i="24"/>
  <c r="B1364" i="24" s="1"/>
  <c r="E1348" i="24"/>
  <c r="D1348" i="24"/>
  <c r="C1348" i="24"/>
  <c r="E1334" i="24"/>
  <c r="D1334" i="24"/>
  <c r="D1333" i="24" s="1"/>
  <c r="C1333" i="24"/>
  <c r="B1333" i="24"/>
  <c r="E1328" i="24"/>
  <c r="D1328" i="24"/>
  <c r="C1328" i="24"/>
  <c r="C1338" i="24" s="1"/>
  <c r="B1328" i="24"/>
  <c r="B1338" i="24" s="1"/>
  <c r="E1322" i="24"/>
  <c r="D1322" i="24"/>
  <c r="C1322" i="24"/>
  <c r="E1307" i="24"/>
  <c r="D1307" i="24"/>
  <c r="C1307" i="24"/>
  <c r="B1307" i="24"/>
  <c r="E1302" i="24"/>
  <c r="E1312" i="24" s="1"/>
  <c r="D1302" i="24"/>
  <c r="D1312" i="24" s="1"/>
  <c r="C1302" i="24"/>
  <c r="C1312" i="24" s="1"/>
  <c r="B1302" i="24"/>
  <c r="B1312" i="24" s="1"/>
  <c r="E1296" i="24"/>
  <c r="D1296" i="24"/>
  <c r="C1296" i="24"/>
  <c r="E1281" i="24"/>
  <c r="D1281" i="24"/>
  <c r="C1281" i="24"/>
  <c r="B1281" i="24"/>
  <c r="E1276" i="24"/>
  <c r="E1286" i="24" s="1"/>
  <c r="D1276" i="24"/>
  <c r="D1286" i="24" s="1"/>
  <c r="C1276" i="24"/>
  <c r="C1286" i="24" s="1"/>
  <c r="B1276" i="24"/>
  <c r="B1286" i="24" s="1"/>
  <c r="E1270" i="24"/>
  <c r="D1270" i="24"/>
  <c r="C1270" i="24"/>
  <c r="E1255" i="24"/>
  <c r="D1255" i="24"/>
  <c r="C1255" i="24"/>
  <c r="B1255" i="24"/>
  <c r="E1250" i="24"/>
  <c r="E1260" i="24" s="1"/>
  <c r="D1250" i="24"/>
  <c r="D1260" i="24" s="1"/>
  <c r="C1250" i="24"/>
  <c r="C1260" i="24" s="1"/>
  <c r="B1250" i="24"/>
  <c r="B1260" i="24" s="1"/>
  <c r="E1244" i="24"/>
  <c r="D1244" i="24"/>
  <c r="C1244" i="24"/>
  <c r="E1229" i="24"/>
  <c r="D1229" i="24"/>
  <c r="C1229" i="24"/>
  <c r="B1229" i="24"/>
  <c r="E1224" i="24"/>
  <c r="E1234" i="24" s="1"/>
  <c r="D1224" i="24"/>
  <c r="D1234" i="24" s="1"/>
  <c r="C1224" i="24"/>
  <c r="B1224" i="24"/>
  <c r="B1234" i="24" s="1"/>
  <c r="E1218" i="24"/>
  <c r="D1218" i="24"/>
  <c r="C1218" i="24"/>
  <c r="E1203" i="24"/>
  <c r="D1203" i="24"/>
  <c r="C1203" i="24"/>
  <c r="B1203" i="24"/>
  <c r="E1198" i="24"/>
  <c r="E1208" i="24" s="1"/>
  <c r="D1198" i="24"/>
  <c r="D1208" i="24" s="1"/>
  <c r="C1198" i="24"/>
  <c r="C1208" i="24" s="1"/>
  <c r="B1198" i="24"/>
  <c r="B1208" i="24" s="1"/>
  <c r="E1192" i="24"/>
  <c r="D1192" i="24"/>
  <c r="C1192" i="24"/>
  <c r="E1177" i="24"/>
  <c r="D1177" i="24"/>
  <c r="C1177" i="24"/>
  <c r="B1177" i="24"/>
  <c r="E1172" i="24"/>
  <c r="E1182" i="24" s="1"/>
  <c r="D1172" i="24"/>
  <c r="D1182" i="24" s="1"/>
  <c r="C1172" i="24"/>
  <c r="C1182" i="24" s="1"/>
  <c r="B1172" i="24"/>
  <c r="B1182" i="24" s="1"/>
  <c r="E1166" i="24"/>
  <c r="D1166" i="24"/>
  <c r="C1166" i="24"/>
  <c r="E1151" i="24"/>
  <c r="D1151" i="24"/>
  <c r="C1151" i="24"/>
  <c r="B1151" i="24"/>
  <c r="E1146" i="24"/>
  <c r="E1156" i="24" s="1"/>
  <c r="D1146" i="24"/>
  <c r="D1156" i="24" s="1"/>
  <c r="C1146" i="24"/>
  <c r="C1156" i="24" s="1"/>
  <c r="B1146" i="24"/>
  <c r="B1156" i="24" s="1"/>
  <c r="E1140" i="24"/>
  <c r="D1140" i="24"/>
  <c r="C1140" i="24"/>
  <c r="E1125" i="24"/>
  <c r="D1125" i="24"/>
  <c r="C1125" i="24"/>
  <c r="B1125" i="24"/>
  <c r="E1120" i="24"/>
  <c r="E1130" i="24" s="1"/>
  <c r="D1120" i="24"/>
  <c r="D1130" i="24" s="1"/>
  <c r="C1120" i="24"/>
  <c r="C1130" i="24" s="1"/>
  <c r="B1120" i="24"/>
  <c r="B1130" i="24" s="1"/>
  <c r="E1114" i="24"/>
  <c r="D1114" i="24"/>
  <c r="C1114" i="24"/>
  <c r="E1099" i="24"/>
  <c r="D1099" i="24"/>
  <c r="C1099" i="24"/>
  <c r="B1099" i="24"/>
  <c r="E1094" i="24"/>
  <c r="E1104" i="24" s="1"/>
  <c r="D1094" i="24"/>
  <c r="D1104" i="24" s="1"/>
  <c r="C1094" i="24"/>
  <c r="C1104" i="24" s="1"/>
  <c r="B1094" i="24"/>
  <c r="B1104" i="24" s="1"/>
  <c r="E1088" i="24"/>
  <c r="D1088" i="24"/>
  <c r="C1088" i="24"/>
  <c r="E1073" i="24"/>
  <c r="D1073" i="24"/>
  <c r="C1073" i="24"/>
  <c r="B1073" i="24"/>
  <c r="E1068" i="24"/>
  <c r="E1078" i="24" s="1"/>
  <c r="D1068" i="24"/>
  <c r="D1078" i="24" s="1"/>
  <c r="C1068" i="24"/>
  <c r="C1078" i="24" s="1"/>
  <c r="B1068" i="24"/>
  <c r="B1078" i="24" s="1"/>
  <c r="E1062" i="24"/>
  <c r="D1062" i="24"/>
  <c r="C1062" i="24"/>
  <c r="D1048" i="24"/>
  <c r="D1047" i="24" s="1"/>
  <c r="C1048" i="24"/>
  <c r="E1047" i="24"/>
  <c r="B1047" i="24"/>
  <c r="E1042" i="24"/>
  <c r="D1042" i="24"/>
  <c r="C1042" i="24"/>
  <c r="B1042" i="24"/>
  <c r="B1052" i="24" s="1"/>
  <c r="E1036" i="24"/>
  <c r="D1036" i="24"/>
  <c r="C1036" i="24"/>
  <c r="E1021" i="24"/>
  <c r="D1021" i="24"/>
  <c r="C1021" i="24"/>
  <c r="B1021" i="24"/>
  <c r="E1016" i="24"/>
  <c r="E1026" i="24" s="1"/>
  <c r="D1016" i="24"/>
  <c r="D1026" i="24" s="1"/>
  <c r="C1016" i="24"/>
  <c r="C1026" i="24" s="1"/>
  <c r="B1016" i="24"/>
  <c r="B1026" i="24" s="1"/>
  <c r="E1010" i="24"/>
  <c r="D1010" i="24"/>
  <c r="C1010" i="24"/>
  <c r="E995" i="24"/>
  <c r="D995" i="24"/>
  <c r="C995" i="24"/>
  <c r="B995" i="24"/>
  <c r="E990" i="24"/>
  <c r="E1000" i="24" s="1"/>
  <c r="D990" i="24"/>
  <c r="D1000" i="24" s="1"/>
  <c r="C990" i="24"/>
  <c r="C1000" i="24" s="1"/>
  <c r="B990" i="24"/>
  <c r="B1000" i="24" s="1"/>
  <c r="E984" i="24"/>
  <c r="D984" i="24"/>
  <c r="C984" i="24"/>
  <c r="E969" i="24"/>
  <c r="D969" i="24"/>
  <c r="C969" i="24"/>
  <c r="B969" i="24"/>
  <c r="E964" i="24"/>
  <c r="E974" i="24" s="1"/>
  <c r="D964" i="24"/>
  <c r="D974" i="24" s="1"/>
  <c r="C964" i="24"/>
  <c r="C974" i="24" s="1"/>
  <c r="B964" i="24"/>
  <c r="B974" i="24" s="1"/>
  <c r="E958" i="24"/>
  <c r="D958" i="24"/>
  <c r="C958" i="24"/>
  <c r="E942" i="24"/>
  <c r="D942" i="24"/>
  <c r="C942" i="24"/>
  <c r="B942" i="24"/>
  <c r="E937" i="24"/>
  <c r="E947" i="24" s="1"/>
  <c r="D937" i="24"/>
  <c r="D947" i="24" s="1"/>
  <c r="C937" i="24"/>
  <c r="C947" i="24" s="1"/>
  <c r="B937" i="24"/>
  <c r="B947" i="24" s="1"/>
  <c r="E931" i="24"/>
  <c r="D931" i="24"/>
  <c r="C931" i="24"/>
  <c r="E916" i="24"/>
  <c r="D916" i="24"/>
  <c r="C916" i="24"/>
  <c r="B916" i="24"/>
  <c r="E911" i="24"/>
  <c r="E921" i="24" s="1"/>
  <c r="D911" i="24"/>
  <c r="D921" i="24" s="1"/>
  <c r="D903" i="24" s="1"/>
  <c r="C911" i="24"/>
  <c r="C921" i="24" s="1"/>
  <c r="B911" i="24"/>
  <c r="B921" i="24" s="1"/>
  <c r="E905" i="24"/>
  <c r="D905" i="24"/>
  <c r="C905" i="24"/>
  <c r="B903" i="24"/>
  <c r="B904" i="24" s="1"/>
  <c r="E890" i="24"/>
  <c r="D890" i="24"/>
  <c r="C890" i="24"/>
  <c r="B890" i="24"/>
  <c r="E885" i="24"/>
  <c r="E895" i="24" s="1"/>
  <c r="E877" i="24" s="1"/>
  <c r="D885" i="24"/>
  <c r="D895" i="24" s="1"/>
  <c r="C885" i="24"/>
  <c r="C895" i="24" s="1"/>
  <c r="C877" i="24" s="1"/>
  <c r="B885" i="24"/>
  <c r="B895" i="24" s="1"/>
  <c r="E879" i="24"/>
  <c r="D879" i="24"/>
  <c r="C879" i="24"/>
  <c r="E864" i="24"/>
  <c r="D864" i="24"/>
  <c r="C864" i="24"/>
  <c r="B864" i="24"/>
  <c r="E859" i="24"/>
  <c r="E869" i="24" s="1"/>
  <c r="D859" i="24"/>
  <c r="D869" i="24" s="1"/>
  <c r="C859" i="24"/>
  <c r="C869" i="24" s="1"/>
  <c r="B859" i="24"/>
  <c r="B869" i="24" s="1"/>
  <c r="E853" i="24"/>
  <c r="D853" i="24"/>
  <c r="C853" i="24"/>
  <c r="E838" i="24"/>
  <c r="D838" i="24"/>
  <c r="C838" i="24"/>
  <c r="B838" i="24"/>
  <c r="E833" i="24"/>
  <c r="E843" i="24" s="1"/>
  <c r="D833" i="24"/>
  <c r="D843" i="24" s="1"/>
  <c r="C833" i="24"/>
  <c r="C843" i="24" s="1"/>
  <c r="B833" i="24"/>
  <c r="B843" i="24" s="1"/>
  <c r="E827" i="24"/>
  <c r="D827" i="24"/>
  <c r="C827" i="24"/>
  <c r="E812" i="24"/>
  <c r="D812" i="24"/>
  <c r="C812" i="24"/>
  <c r="B812" i="24"/>
  <c r="B808" i="24"/>
  <c r="E807" i="24"/>
  <c r="D807" i="24"/>
  <c r="C807" i="24"/>
  <c r="B807" i="24"/>
  <c r="E801" i="24"/>
  <c r="D801" i="24"/>
  <c r="C801" i="24"/>
  <c r="E786" i="24"/>
  <c r="D786" i="24"/>
  <c r="C786" i="24"/>
  <c r="B786" i="24"/>
  <c r="B782" i="24"/>
  <c r="B2982" i="24" s="1"/>
  <c r="B2981" i="24" s="1"/>
  <c r="E781" i="24"/>
  <c r="D781" i="24"/>
  <c r="C781" i="24"/>
  <c r="E775" i="24"/>
  <c r="D775" i="24"/>
  <c r="C775" i="24"/>
  <c r="E759" i="24"/>
  <c r="D759" i="24"/>
  <c r="C759" i="24"/>
  <c r="B759" i="24"/>
  <c r="E754" i="24"/>
  <c r="E764" i="24" s="1"/>
  <c r="D754" i="24"/>
  <c r="D764" i="24" s="1"/>
  <c r="C754" i="24"/>
  <c r="C764" i="24" s="1"/>
  <c r="B754" i="24"/>
  <c r="B764" i="24" s="1"/>
  <c r="E748" i="24"/>
  <c r="D748" i="24"/>
  <c r="C748" i="24"/>
  <c r="E733" i="24"/>
  <c r="D733" i="24"/>
  <c r="C733" i="24"/>
  <c r="B733" i="24"/>
  <c r="E728" i="24"/>
  <c r="E738" i="24" s="1"/>
  <c r="D728" i="24"/>
  <c r="D738" i="24" s="1"/>
  <c r="C728" i="24"/>
  <c r="C738" i="24" s="1"/>
  <c r="B728" i="24"/>
  <c r="B738" i="24" s="1"/>
  <c r="E722" i="24"/>
  <c r="D722" i="24"/>
  <c r="C722" i="24"/>
  <c r="E704" i="24"/>
  <c r="D704" i="24"/>
  <c r="C704" i="24"/>
  <c r="B704" i="24"/>
  <c r="E699" i="24"/>
  <c r="E709" i="24" s="1"/>
  <c r="D699" i="24"/>
  <c r="D709" i="24" s="1"/>
  <c r="C699" i="24"/>
  <c r="C709" i="24" s="1"/>
  <c r="B699" i="24"/>
  <c r="B709" i="24" s="1"/>
  <c r="E693" i="24"/>
  <c r="D693" i="24"/>
  <c r="C693" i="24"/>
  <c r="E677" i="24"/>
  <c r="D677" i="24"/>
  <c r="C677" i="24"/>
  <c r="B677" i="24"/>
  <c r="E665" i="24"/>
  <c r="D665" i="24"/>
  <c r="C665" i="24"/>
  <c r="B665" i="24"/>
  <c r="E662" i="24"/>
  <c r="D662" i="24"/>
  <c r="C662" i="24"/>
  <c r="B662" i="24"/>
  <c r="E659" i="24"/>
  <c r="D659" i="24"/>
  <c r="C659" i="24"/>
  <c r="B659" i="24"/>
  <c r="E653" i="24"/>
  <c r="D653" i="24"/>
  <c r="C653" i="24"/>
  <c r="E640" i="24"/>
  <c r="D640" i="24"/>
  <c r="C640" i="24"/>
  <c r="B640" i="24"/>
  <c r="E628" i="24"/>
  <c r="D628" i="24"/>
  <c r="C628" i="24"/>
  <c r="B628" i="24"/>
  <c r="E625" i="24"/>
  <c r="D625" i="24"/>
  <c r="C625" i="24"/>
  <c r="B625" i="24"/>
  <c r="E622" i="24"/>
  <c r="D622" i="24"/>
  <c r="C622" i="24"/>
  <c r="B622" i="24"/>
  <c r="D617" i="24"/>
  <c r="E616" i="24"/>
  <c r="D616" i="24"/>
  <c r="C616" i="24"/>
  <c r="D615" i="24"/>
  <c r="C615" i="24"/>
  <c r="E603" i="24"/>
  <c r="D603" i="24"/>
  <c r="C603" i="24"/>
  <c r="B603" i="24"/>
  <c r="E591" i="24"/>
  <c r="D591" i="24"/>
  <c r="C591" i="24"/>
  <c r="B591" i="24"/>
  <c r="E588" i="24"/>
  <c r="D588" i="24"/>
  <c r="C588" i="24"/>
  <c r="B588" i="24"/>
  <c r="E585" i="24"/>
  <c r="D585" i="24"/>
  <c r="C585" i="24"/>
  <c r="B585" i="24"/>
  <c r="E579" i="24"/>
  <c r="D579" i="24"/>
  <c r="C579" i="24"/>
  <c r="E566" i="24"/>
  <c r="D566" i="24"/>
  <c r="C566" i="24"/>
  <c r="B566" i="24"/>
  <c r="E554" i="24"/>
  <c r="D554" i="24"/>
  <c r="C554" i="24"/>
  <c r="B554" i="24"/>
  <c r="E551" i="24"/>
  <c r="D551" i="24"/>
  <c r="C551" i="24"/>
  <c r="B551" i="24"/>
  <c r="E548" i="24"/>
  <c r="D548" i="24"/>
  <c r="C548" i="24"/>
  <c r="B548" i="24"/>
  <c r="E542" i="24"/>
  <c r="D542" i="24"/>
  <c r="C542" i="24"/>
  <c r="E515" i="24"/>
  <c r="D515" i="24"/>
  <c r="C515" i="24"/>
  <c r="B515" i="24"/>
  <c r="E510" i="24"/>
  <c r="E520" i="24" s="1"/>
  <c r="D510" i="24"/>
  <c r="D520" i="24" s="1"/>
  <c r="C510" i="24"/>
  <c r="C520" i="24" s="1"/>
  <c r="B510" i="24"/>
  <c r="B520" i="24" s="1"/>
  <c r="E504" i="24"/>
  <c r="D504" i="24"/>
  <c r="C504" i="24"/>
  <c r="E488" i="24"/>
  <c r="D488" i="24"/>
  <c r="C488" i="24"/>
  <c r="B488" i="24"/>
  <c r="E483" i="24"/>
  <c r="E493" i="24" s="1"/>
  <c r="D483" i="24"/>
  <c r="D493" i="24" s="1"/>
  <c r="C483" i="24"/>
  <c r="C493" i="24" s="1"/>
  <c r="B483" i="24"/>
  <c r="B493" i="24" s="1"/>
  <c r="E477" i="24"/>
  <c r="D477" i="24"/>
  <c r="C477" i="24"/>
  <c r="E462" i="24"/>
  <c r="D462" i="24"/>
  <c r="C462" i="24"/>
  <c r="B462" i="24"/>
  <c r="E457" i="24"/>
  <c r="E467" i="24" s="1"/>
  <c r="D457" i="24"/>
  <c r="D467" i="24" s="1"/>
  <c r="C457" i="24"/>
  <c r="C467" i="24" s="1"/>
  <c r="B457" i="24"/>
  <c r="B467" i="24" s="1"/>
  <c r="E451" i="24"/>
  <c r="D451" i="24"/>
  <c r="C451" i="24"/>
  <c r="E436" i="24"/>
  <c r="D436" i="24"/>
  <c r="C436" i="24"/>
  <c r="B436" i="24"/>
  <c r="E431" i="24"/>
  <c r="E441" i="24" s="1"/>
  <c r="D431" i="24"/>
  <c r="D441" i="24" s="1"/>
  <c r="C431" i="24"/>
  <c r="C441" i="24" s="1"/>
  <c r="B431" i="24"/>
  <c r="B441" i="24" s="1"/>
  <c r="E425" i="24"/>
  <c r="D425" i="24"/>
  <c r="C425" i="24"/>
  <c r="E410" i="24"/>
  <c r="D410" i="24"/>
  <c r="C410" i="24"/>
  <c r="B410" i="24"/>
  <c r="E405" i="24"/>
  <c r="E415" i="24" s="1"/>
  <c r="D405" i="24"/>
  <c r="D415" i="24" s="1"/>
  <c r="C405" i="24"/>
  <c r="C415" i="24" s="1"/>
  <c r="B405" i="24"/>
  <c r="B415" i="24" s="1"/>
  <c r="E399" i="24"/>
  <c r="D399" i="24"/>
  <c r="C399" i="24"/>
  <c r="E383" i="24"/>
  <c r="D383" i="24"/>
  <c r="C383" i="24"/>
  <c r="B383" i="24"/>
  <c r="E378" i="24"/>
  <c r="E388" i="24" s="1"/>
  <c r="D378" i="24"/>
  <c r="D388" i="24" s="1"/>
  <c r="C378" i="24"/>
  <c r="C388" i="24" s="1"/>
  <c r="B378" i="24"/>
  <c r="B388" i="24" s="1"/>
  <c r="E372" i="24"/>
  <c r="D372" i="24"/>
  <c r="C372" i="24"/>
  <c r="B359" i="24"/>
  <c r="B2988" i="24" s="1"/>
  <c r="E357" i="24"/>
  <c r="D357" i="24"/>
  <c r="C357" i="24"/>
  <c r="E352" i="24"/>
  <c r="D352" i="24"/>
  <c r="C352" i="24"/>
  <c r="B352" i="24"/>
  <c r="E346" i="24"/>
  <c r="D346" i="24"/>
  <c r="C346" i="24"/>
  <c r="E330" i="24"/>
  <c r="D330" i="24"/>
  <c r="C330" i="24"/>
  <c r="B330" i="24"/>
  <c r="E325" i="24"/>
  <c r="E335" i="24" s="1"/>
  <c r="D325" i="24"/>
  <c r="D335" i="24" s="1"/>
  <c r="C325" i="24"/>
  <c r="C335" i="24" s="1"/>
  <c r="B325" i="24"/>
  <c r="B335" i="24" s="1"/>
  <c r="E319" i="24"/>
  <c r="D319" i="24"/>
  <c r="C319" i="24"/>
  <c r="E304" i="24"/>
  <c r="D304" i="24"/>
  <c r="C304" i="24"/>
  <c r="B304" i="24"/>
  <c r="E299" i="24"/>
  <c r="E309" i="24" s="1"/>
  <c r="D299" i="24"/>
  <c r="D309" i="24" s="1"/>
  <c r="C299" i="24"/>
  <c r="C309" i="24" s="1"/>
  <c r="B299" i="24"/>
  <c r="B309" i="24" s="1"/>
  <c r="E293" i="24"/>
  <c r="D293" i="24"/>
  <c r="C293" i="24"/>
  <c r="E278" i="24"/>
  <c r="D278" i="24"/>
  <c r="C278" i="24"/>
  <c r="B278" i="24"/>
  <c r="E273" i="24"/>
  <c r="E283" i="24" s="1"/>
  <c r="D273" i="24"/>
  <c r="D283" i="24" s="1"/>
  <c r="C273" i="24"/>
  <c r="C283" i="24" s="1"/>
  <c r="B273" i="24"/>
  <c r="B283" i="24" s="1"/>
  <c r="E267" i="24"/>
  <c r="D267" i="24"/>
  <c r="C267" i="24"/>
  <c r="E249" i="24"/>
  <c r="D249" i="24"/>
  <c r="C249" i="24"/>
  <c r="B249" i="24"/>
  <c r="E244" i="24"/>
  <c r="E254" i="24" s="1"/>
  <c r="D244" i="24"/>
  <c r="D254" i="24" s="1"/>
  <c r="C244" i="24"/>
  <c r="C254" i="24" s="1"/>
  <c r="B244" i="24"/>
  <c r="B254" i="24" s="1"/>
  <c r="E238" i="24"/>
  <c r="D238" i="24"/>
  <c r="C238" i="24"/>
  <c r="E209" i="24"/>
  <c r="D209" i="24"/>
  <c r="C209" i="24"/>
  <c r="B209" i="24"/>
  <c r="E206" i="24"/>
  <c r="D206" i="24"/>
  <c r="C206" i="24"/>
  <c r="B206" i="24"/>
  <c r="E203" i="24"/>
  <c r="D203" i="24"/>
  <c r="C203" i="24"/>
  <c r="B203" i="24"/>
  <c r="E197" i="24"/>
  <c r="D197" i="24"/>
  <c r="C197" i="24"/>
  <c r="E184" i="24"/>
  <c r="D184" i="24"/>
  <c r="C184" i="24"/>
  <c r="B184" i="24"/>
  <c r="E172" i="24"/>
  <c r="D172" i="24"/>
  <c r="C172" i="24"/>
  <c r="B172" i="24"/>
  <c r="E169" i="24"/>
  <c r="D169" i="24"/>
  <c r="C169" i="24"/>
  <c r="B169" i="24"/>
  <c r="E166" i="24"/>
  <c r="D166" i="24"/>
  <c r="C166" i="24"/>
  <c r="B166" i="24"/>
  <c r="E160" i="24"/>
  <c r="D160" i="24"/>
  <c r="C160" i="24"/>
  <c r="E135" i="24"/>
  <c r="D135" i="24"/>
  <c r="C135" i="24"/>
  <c r="B135" i="24"/>
  <c r="E132" i="24"/>
  <c r="D132" i="24"/>
  <c r="C132" i="24"/>
  <c r="B132" i="24"/>
  <c r="E129" i="24"/>
  <c r="D129" i="24"/>
  <c r="C129" i="24"/>
  <c r="B129" i="24"/>
  <c r="B150" i="24" s="1"/>
  <c r="E123" i="24"/>
  <c r="D123" i="24"/>
  <c r="C123" i="24"/>
  <c r="E110" i="24"/>
  <c r="D110" i="24"/>
  <c r="C110" i="24"/>
  <c r="B110" i="24"/>
  <c r="E98" i="24"/>
  <c r="D98" i="24"/>
  <c r="C98" i="24"/>
  <c r="B98" i="24"/>
  <c r="E95" i="24"/>
  <c r="D95" i="24"/>
  <c r="C95" i="24"/>
  <c r="B95" i="24"/>
  <c r="E92" i="24"/>
  <c r="D92" i="24"/>
  <c r="C92" i="24"/>
  <c r="B92" i="24"/>
  <c r="B113" i="24" s="1"/>
  <c r="E86" i="24"/>
  <c r="D86" i="24"/>
  <c r="C86" i="24"/>
  <c r="E73" i="24"/>
  <c r="D73" i="24"/>
  <c r="C73" i="24"/>
  <c r="B73" i="24"/>
  <c r="E70" i="24"/>
  <c r="D70" i="24"/>
  <c r="C70" i="24"/>
  <c r="B70" i="24"/>
  <c r="E61" i="24"/>
  <c r="D61" i="24"/>
  <c r="C61" i="24"/>
  <c r="B61" i="24"/>
  <c r="E58" i="24"/>
  <c r="D58" i="24"/>
  <c r="C58" i="24"/>
  <c r="B58" i="24"/>
  <c r="E55" i="24"/>
  <c r="D55" i="24"/>
  <c r="C55" i="24"/>
  <c r="B55" i="24"/>
  <c r="B76" i="24" s="1"/>
  <c r="B47" i="24" s="1"/>
  <c r="B48" i="24" s="1"/>
  <c r="E49" i="24"/>
  <c r="D49" i="24"/>
  <c r="C49" i="24"/>
  <c r="E155" i="23"/>
  <c r="D155" i="23"/>
  <c r="C155" i="23"/>
  <c r="B155" i="23"/>
  <c r="E147" i="23"/>
  <c r="D147" i="23"/>
  <c r="C147" i="23"/>
  <c r="B147" i="23"/>
  <c r="E141" i="23"/>
  <c r="D141" i="23"/>
  <c r="C141" i="23"/>
  <c r="B141" i="23"/>
  <c r="E138" i="23"/>
  <c r="D138" i="23"/>
  <c r="C138" i="23"/>
  <c r="B138" i="23"/>
  <c r="E135" i="23"/>
  <c r="D135" i="23"/>
  <c r="C135" i="23"/>
  <c r="B135" i="23"/>
  <c r="E133" i="23"/>
  <c r="D133" i="23"/>
  <c r="C133" i="23"/>
  <c r="B133" i="23"/>
  <c r="E132" i="23"/>
  <c r="D132" i="23"/>
  <c r="C132" i="23"/>
  <c r="B132" i="23"/>
  <c r="E130" i="23"/>
  <c r="D130" i="23"/>
  <c r="C130" i="23"/>
  <c r="B130" i="23"/>
  <c r="E129" i="23"/>
  <c r="E127" i="23" s="1"/>
  <c r="E163" i="23" s="1"/>
  <c r="D129" i="23"/>
  <c r="C129" i="23"/>
  <c r="B129" i="23"/>
  <c r="B127" i="23" s="1"/>
  <c r="D127" i="23"/>
  <c r="E126" i="23"/>
  <c r="D126" i="23"/>
  <c r="C126" i="23"/>
  <c r="B126" i="23"/>
  <c r="E120" i="23"/>
  <c r="E124" i="23" s="1"/>
  <c r="D120" i="23"/>
  <c r="D124" i="23" s="1"/>
  <c r="C120" i="23"/>
  <c r="C124" i="23" s="1"/>
  <c r="B120" i="23"/>
  <c r="B124" i="23" s="1"/>
  <c r="E105" i="23"/>
  <c r="D105" i="23"/>
  <c r="C105" i="23"/>
  <c r="E104" i="23"/>
  <c r="D104" i="23"/>
  <c r="C104" i="23"/>
  <c r="E103" i="23"/>
  <c r="D103" i="23"/>
  <c r="C103" i="23"/>
  <c r="B103" i="23"/>
  <c r="E90" i="23"/>
  <c r="E94" i="23" s="1"/>
  <c r="D90" i="23"/>
  <c r="D94" i="23" s="1"/>
  <c r="C90" i="23"/>
  <c r="C94" i="23" s="1"/>
  <c r="B90" i="23"/>
  <c r="B94" i="23" s="1"/>
  <c r="E75" i="23"/>
  <c r="D75" i="23"/>
  <c r="C75" i="23"/>
  <c r="E74" i="23"/>
  <c r="D74" i="23"/>
  <c r="C74" i="23"/>
  <c r="E73" i="23"/>
  <c r="D73" i="23"/>
  <c r="C73" i="23"/>
  <c r="B73" i="23"/>
  <c r="E58" i="23"/>
  <c r="E62" i="23" s="1"/>
  <c r="D58" i="23"/>
  <c r="D62" i="23" s="1"/>
  <c r="C58" i="23"/>
  <c r="C62" i="23" s="1"/>
  <c r="B58" i="23"/>
  <c r="B62" i="23" s="1"/>
  <c r="E32" i="23"/>
  <c r="D32" i="23"/>
  <c r="C32" i="23"/>
  <c r="E31" i="23"/>
  <c r="D31" i="23"/>
  <c r="C31" i="23"/>
  <c r="E30" i="23"/>
  <c r="D30" i="23"/>
  <c r="C30" i="23"/>
  <c r="B30" i="23"/>
  <c r="E621" i="21"/>
  <c r="D621" i="21"/>
  <c r="C621" i="21"/>
  <c r="B621" i="21"/>
  <c r="E619" i="21"/>
  <c r="D619" i="21"/>
  <c r="C619" i="21"/>
  <c r="B619" i="21"/>
  <c r="E618" i="21"/>
  <c r="D618" i="21"/>
  <c r="C618" i="21"/>
  <c r="B618" i="21"/>
  <c r="E616" i="21"/>
  <c r="D616" i="21"/>
  <c r="C616" i="21"/>
  <c r="B616" i="21"/>
  <c r="E615" i="21"/>
  <c r="D615" i="21"/>
  <c r="C615" i="21"/>
  <c r="B615" i="21"/>
  <c r="E612" i="21"/>
  <c r="D612" i="21"/>
  <c r="C612" i="21"/>
  <c r="B612" i="21"/>
  <c r="E609" i="21"/>
  <c r="D609" i="21"/>
  <c r="C609" i="21"/>
  <c r="B609" i="21"/>
  <c r="E607" i="21"/>
  <c r="D607" i="21"/>
  <c r="C607" i="21"/>
  <c r="E606" i="21"/>
  <c r="D606" i="21"/>
  <c r="C606" i="21"/>
  <c r="E604" i="21"/>
  <c r="D604" i="21"/>
  <c r="C604" i="21"/>
  <c r="B604" i="21"/>
  <c r="E603" i="21"/>
  <c r="D603" i="21"/>
  <c r="C603" i="21"/>
  <c r="B603" i="21"/>
  <c r="E601" i="21"/>
  <c r="D601" i="21"/>
  <c r="C601" i="21"/>
  <c r="B601" i="21"/>
  <c r="E600" i="21"/>
  <c r="D600" i="21"/>
  <c r="C600" i="21"/>
  <c r="B600" i="21"/>
  <c r="E597" i="21"/>
  <c r="D597" i="21"/>
  <c r="C597" i="21"/>
  <c r="B597" i="21"/>
  <c r="E591" i="21"/>
  <c r="E595" i="21" s="1"/>
  <c r="D591" i="21"/>
  <c r="D595" i="21" s="1"/>
  <c r="C591" i="21"/>
  <c r="C595" i="21" s="1"/>
  <c r="B591" i="21"/>
  <c r="B595" i="21" s="1"/>
  <c r="E563" i="21"/>
  <c r="D563" i="21"/>
  <c r="C563" i="21"/>
  <c r="E562" i="21"/>
  <c r="D562" i="21"/>
  <c r="C562" i="21"/>
  <c r="E561" i="21"/>
  <c r="D561" i="21"/>
  <c r="C561" i="21"/>
  <c r="B561" i="21"/>
  <c r="E542" i="21"/>
  <c r="E546" i="21" s="1"/>
  <c r="D542" i="21"/>
  <c r="D546" i="21" s="1"/>
  <c r="C542" i="21"/>
  <c r="C546" i="21" s="1"/>
  <c r="B542" i="21"/>
  <c r="B546" i="21" s="1"/>
  <c r="E514" i="21"/>
  <c r="D514" i="21"/>
  <c r="C514" i="21"/>
  <c r="E513" i="21"/>
  <c r="D513" i="21"/>
  <c r="C513" i="21"/>
  <c r="E512" i="21"/>
  <c r="D512" i="21"/>
  <c r="C512" i="21"/>
  <c r="C515" i="21" s="1"/>
  <c r="B512" i="21"/>
  <c r="E493" i="21"/>
  <c r="D493" i="21"/>
  <c r="C493" i="21"/>
  <c r="B493" i="21"/>
  <c r="E478" i="21"/>
  <c r="D478" i="21"/>
  <c r="C478" i="21"/>
  <c r="E477" i="21"/>
  <c r="D477" i="21"/>
  <c r="C477" i="21"/>
  <c r="E476" i="21"/>
  <c r="D476" i="21"/>
  <c r="C476" i="21"/>
  <c r="B476" i="21"/>
  <c r="E465" i="21"/>
  <c r="D465" i="21"/>
  <c r="C465" i="21"/>
  <c r="B465" i="21"/>
  <c r="E450" i="21"/>
  <c r="D450" i="21"/>
  <c r="C450" i="21"/>
  <c r="E449" i="21"/>
  <c r="D449" i="21"/>
  <c r="C449" i="21"/>
  <c r="E448" i="21"/>
  <c r="D448" i="21"/>
  <c r="C448" i="21"/>
  <c r="C451" i="21" s="1"/>
  <c r="B448" i="21"/>
  <c r="E436" i="21"/>
  <c r="D436" i="21"/>
  <c r="B436" i="21"/>
  <c r="E421" i="21"/>
  <c r="D421" i="21"/>
  <c r="C421" i="21"/>
  <c r="E420" i="21"/>
  <c r="D420" i="21"/>
  <c r="C420" i="21"/>
  <c r="E419" i="21"/>
  <c r="D419" i="21"/>
  <c r="D422" i="21" s="1"/>
  <c r="C419" i="21"/>
  <c r="B419" i="21"/>
  <c r="E408" i="21"/>
  <c r="D408" i="21"/>
  <c r="C408" i="21"/>
  <c r="B408" i="21"/>
  <c r="E393" i="21"/>
  <c r="D393" i="21"/>
  <c r="C393" i="21"/>
  <c r="E392" i="21"/>
  <c r="D392" i="21"/>
  <c r="C392" i="21"/>
  <c r="E391" i="21"/>
  <c r="D391" i="21"/>
  <c r="C391" i="21"/>
  <c r="B391" i="21"/>
  <c r="E380" i="21"/>
  <c r="D380" i="21"/>
  <c r="C380" i="21"/>
  <c r="B380" i="21"/>
  <c r="E365" i="21"/>
  <c r="D365" i="21"/>
  <c r="C365" i="21"/>
  <c r="E364" i="21"/>
  <c r="D364" i="21"/>
  <c r="C364" i="21"/>
  <c r="E363" i="21"/>
  <c r="D363" i="21"/>
  <c r="D366" i="21" s="1"/>
  <c r="C363" i="21"/>
  <c r="B363" i="21"/>
  <c r="E352" i="21"/>
  <c r="D352" i="21"/>
  <c r="C352" i="21"/>
  <c r="B352" i="21"/>
  <c r="E337" i="21"/>
  <c r="D337" i="21"/>
  <c r="C337" i="21"/>
  <c r="E336" i="21"/>
  <c r="D336" i="21"/>
  <c r="C336" i="21"/>
  <c r="E335" i="21"/>
  <c r="D335" i="21"/>
  <c r="C335" i="21"/>
  <c r="B335" i="21"/>
  <c r="E324" i="21"/>
  <c r="D324" i="21"/>
  <c r="C324" i="21"/>
  <c r="B324" i="21"/>
  <c r="E309" i="21"/>
  <c r="D309" i="21"/>
  <c r="C309" i="21"/>
  <c r="E308" i="21"/>
  <c r="D308" i="21"/>
  <c r="C308" i="21"/>
  <c r="E307" i="21"/>
  <c r="E310" i="21" s="1"/>
  <c r="D307" i="21"/>
  <c r="C307" i="21"/>
  <c r="B307" i="21"/>
  <c r="E296" i="21"/>
  <c r="D296" i="21"/>
  <c r="C296" i="21"/>
  <c r="B296" i="21"/>
  <c r="E281" i="21"/>
  <c r="D281" i="21"/>
  <c r="C281" i="21"/>
  <c r="E280" i="21"/>
  <c r="D280" i="21"/>
  <c r="C280" i="21"/>
  <c r="E279" i="21"/>
  <c r="D279" i="21"/>
  <c r="C279" i="21"/>
  <c r="C282" i="21" s="1"/>
  <c r="B279" i="21"/>
  <c r="E267" i="21"/>
  <c r="D267" i="21"/>
  <c r="C267" i="21"/>
  <c r="B267" i="21"/>
  <c r="E252" i="21"/>
  <c r="D252" i="21"/>
  <c r="C252" i="21"/>
  <c r="E251" i="21"/>
  <c r="D251" i="21"/>
  <c r="C251" i="21"/>
  <c r="E250" i="21"/>
  <c r="E253" i="21" s="1"/>
  <c r="D250" i="21"/>
  <c r="D253" i="21" s="1"/>
  <c r="C250" i="21"/>
  <c r="B250" i="21"/>
  <c r="E239" i="21"/>
  <c r="D239" i="21"/>
  <c r="C239" i="21"/>
  <c r="B239" i="21"/>
  <c r="E224" i="21"/>
  <c r="D224" i="21"/>
  <c r="C224" i="21"/>
  <c r="E223" i="21"/>
  <c r="D223" i="21"/>
  <c r="C223" i="21"/>
  <c r="E222" i="21"/>
  <c r="D222" i="21"/>
  <c r="C222" i="21"/>
  <c r="B222" i="21"/>
  <c r="E211" i="21"/>
  <c r="D211" i="21"/>
  <c r="C211" i="21"/>
  <c r="C626" i="21" s="1"/>
  <c r="B211" i="21"/>
  <c r="E196" i="21"/>
  <c r="D196" i="21"/>
  <c r="C196" i="21"/>
  <c r="E195" i="21"/>
  <c r="D195" i="21"/>
  <c r="C195" i="21"/>
  <c r="E194" i="21"/>
  <c r="E197" i="21" s="1"/>
  <c r="D194" i="21"/>
  <c r="C194" i="21"/>
  <c r="B194" i="21"/>
  <c r="E179" i="21"/>
  <c r="E183" i="21" s="1"/>
  <c r="D179" i="21"/>
  <c r="D183" i="21" s="1"/>
  <c r="C179" i="21"/>
  <c r="C183" i="21" s="1"/>
  <c r="B179" i="21"/>
  <c r="B183" i="21" s="1"/>
  <c r="E153" i="21"/>
  <c r="D153" i="21"/>
  <c r="C153" i="21"/>
  <c r="E152" i="21"/>
  <c r="D152" i="21"/>
  <c r="C152" i="21"/>
  <c r="E151" i="21"/>
  <c r="D151" i="21"/>
  <c r="C151" i="21"/>
  <c r="C154" i="21" s="1"/>
  <c r="B151" i="21"/>
  <c r="E139" i="21"/>
  <c r="E143" i="21" s="1"/>
  <c r="D139" i="21"/>
  <c r="D143" i="21" s="1"/>
  <c r="C139" i="21"/>
  <c r="C143" i="21" s="1"/>
  <c r="B139" i="21"/>
  <c r="B143" i="21" s="1"/>
  <c r="E113" i="21"/>
  <c r="D113" i="21"/>
  <c r="C113" i="21"/>
  <c r="E112" i="21"/>
  <c r="D112" i="21"/>
  <c r="C112" i="21"/>
  <c r="E111" i="21"/>
  <c r="E114" i="21" s="1"/>
  <c r="D111" i="21"/>
  <c r="C111" i="21"/>
  <c r="B111" i="21"/>
  <c r="E99" i="21"/>
  <c r="E103" i="21" s="1"/>
  <c r="D99" i="21"/>
  <c r="D103" i="21" s="1"/>
  <c r="C99" i="21"/>
  <c r="C103" i="21" s="1"/>
  <c r="B85" i="21"/>
  <c r="B607" i="21" s="1"/>
  <c r="B84" i="21"/>
  <c r="B606" i="21" s="1"/>
  <c r="E73" i="21"/>
  <c r="D73" i="21"/>
  <c r="C73" i="21"/>
  <c r="E72" i="21"/>
  <c r="D72" i="21"/>
  <c r="C72" i="21"/>
  <c r="E71" i="21"/>
  <c r="D71" i="21"/>
  <c r="D74" i="21" s="1"/>
  <c r="C71" i="21"/>
  <c r="B71" i="21"/>
  <c r="E59" i="21"/>
  <c r="E63" i="21" s="1"/>
  <c r="D59" i="21"/>
  <c r="D63" i="21" s="1"/>
  <c r="C59" i="21"/>
  <c r="C63" i="21" s="1"/>
  <c r="B59" i="21"/>
  <c r="B63" i="21" s="1"/>
  <c r="E33" i="21"/>
  <c r="D33" i="21"/>
  <c r="C33" i="21"/>
  <c r="E32" i="21"/>
  <c r="D32" i="21"/>
  <c r="C32" i="21"/>
  <c r="E31" i="21"/>
  <c r="D31" i="21"/>
  <c r="C31" i="21"/>
  <c r="B31" i="21"/>
  <c r="D130" i="25" l="1"/>
  <c r="D131" i="25" s="1"/>
  <c r="E378" i="25"/>
  <c r="E379" i="25" s="1"/>
  <c r="C698" i="25"/>
  <c r="D57" i="26"/>
  <c r="D338" i="25"/>
  <c r="D511" i="25"/>
  <c r="E105" i="25"/>
  <c r="D182" i="25"/>
  <c r="C471" i="25"/>
  <c r="C497" i="25"/>
  <c r="E523" i="25"/>
  <c r="C549" i="25"/>
  <c r="E601" i="25"/>
  <c r="E31" i="25"/>
  <c r="C671" i="25"/>
  <c r="E53" i="25"/>
  <c r="E690" i="25" s="1"/>
  <c r="E68" i="25"/>
  <c r="C93" i="25"/>
  <c r="C94" i="25" s="1"/>
  <c r="D167" i="25"/>
  <c r="D168" i="25" s="1"/>
  <c r="E93" i="25"/>
  <c r="E94" i="25" s="1"/>
  <c r="E142" i="25"/>
  <c r="B167" i="25"/>
  <c r="B168" i="25" s="1"/>
  <c r="E208" i="25"/>
  <c r="E364" i="25"/>
  <c r="C390" i="25"/>
  <c r="C653" i="25"/>
  <c r="E671" i="25"/>
  <c r="B130" i="25"/>
  <c r="B131" i="25" s="1"/>
  <c r="D31" i="25"/>
  <c r="C142" i="25"/>
  <c r="C33" i="23"/>
  <c r="C76" i="23"/>
  <c r="D163" i="23"/>
  <c r="C362" i="24"/>
  <c r="E2616" i="24"/>
  <c r="E2598" i="24" s="1"/>
  <c r="C2960" i="24"/>
  <c r="E2963" i="24"/>
  <c r="E2969" i="24"/>
  <c r="C1234" i="24"/>
  <c r="E2643" i="24"/>
  <c r="E362" i="24"/>
  <c r="E344" i="24" s="1"/>
  <c r="E363" i="24" s="1"/>
  <c r="D2972" i="24"/>
  <c r="D76" i="23"/>
  <c r="B2540" i="24"/>
  <c r="B2558" i="24" s="1"/>
  <c r="B2529" i="24" s="1"/>
  <c r="B2530" i="24" s="1"/>
  <c r="B2616" i="24"/>
  <c r="B2598" i="24" s="1"/>
  <c r="B2599" i="24" s="1"/>
  <c r="D362" i="24"/>
  <c r="D2963" i="24"/>
  <c r="B781" i="24"/>
  <c r="B791" i="24" s="1"/>
  <c r="B773" i="24" s="1"/>
  <c r="B774" i="24" s="1"/>
  <c r="E2987" i="24"/>
  <c r="E2986" i="24" s="1"/>
  <c r="B2179" i="24"/>
  <c r="B2161" i="24" s="1"/>
  <c r="B2162" i="24" s="1"/>
  <c r="B2363" i="24"/>
  <c r="B2345" i="24" s="1"/>
  <c r="B2346" i="24" s="1"/>
  <c r="C1599" i="24"/>
  <c r="B2987" i="24"/>
  <c r="E2960" i="24"/>
  <c r="E2975" i="24"/>
  <c r="D791" i="24"/>
  <c r="E2930" i="24"/>
  <c r="E2912" i="24" s="1"/>
  <c r="D618" i="24"/>
  <c r="E1052" i="24"/>
  <c r="C2987" i="24"/>
  <c r="C2986" i="24" s="1"/>
  <c r="E1599" i="24"/>
  <c r="B2990" i="24"/>
  <c r="E2966" i="24"/>
  <c r="D1052" i="24"/>
  <c r="C791" i="24"/>
  <c r="C773" i="24" s="1"/>
  <c r="C792" i="24" s="1"/>
  <c r="C817" i="24"/>
  <c r="C799" i="24" s="1"/>
  <c r="C818" i="24" s="1"/>
  <c r="E1333" i="24"/>
  <c r="E1338" i="24" s="1"/>
  <c r="E1320" i="24" s="1"/>
  <c r="E1339" i="24" s="1"/>
  <c r="E1521" i="24"/>
  <c r="C2543" i="24"/>
  <c r="C2558" i="24" s="1"/>
  <c r="C2529" i="24" s="1"/>
  <c r="D2978" i="24"/>
  <c r="B357" i="24"/>
  <c r="B362" i="24" s="1"/>
  <c r="D1599" i="24"/>
  <c r="D1581" i="24" s="1"/>
  <c r="D1582" i="24" s="1"/>
  <c r="D2975" i="24"/>
  <c r="C2978" i="24"/>
  <c r="D617" i="21"/>
  <c r="E617" i="21"/>
  <c r="C114" i="21"/>
  <c r="E154" i="21"/>
  <c r="E34" i="21"/>
  <c r="C74" i="21"/>
  <c r="D114" i="21"/>
  <c r="E479" i="21"/>
  <c r="D626" i="21"/>
  <c r="D225" i="21"/>
  <c r="D282" i="21"/>
  <c r="D338" i="21"/>
  <c r="D394" i="21"/>
  <c r="E451" i="21"/>
  <c r="C479" i="21"/>
  <c r="E515" i="21"/>
  <c r="C564" i="21"/>
  <c r="C617" i="21"/>
  <c r="C197" i="21"/>
  <c r="E626" i="21"/>
  <c r="B626" i="21"/>
  <c r="B598" i="21" s="1"/>
  <c r="B634" i="21" s="1"/>
  <c r="C1738" i="24"/>
  <c r="C1757" i="24" s="1"/>
  <c r="D1686" i="24"/>
  <c r="D1705" i="24" s="1"/>
  <c r="C2109" i="24"/>
  <c r="C2128" i="24" s="1"/>
  <c r="C2598" i="24"/>
  <c r="C2617" i="24" s="1"/>
  <c r="E1738" i="24"/>
  <c r="E1757" i="24" s="1"/>
  <c r="E1764" i="24"/>
  <c r="E1783" i="24" s="1"/>
  <c r="B1817" i="24"/>
  <c r="B1818" i="24" s="1"/>
  <c r="B1843" i="24"/>
  <c r="B1844" i="24" s="1"/>
  <c r="B1870" i="24"/>
  <c r="B1871" i="24" s="1"/>
  <c r="C2083" i="24"/>
  <c r="C2102" i="24" s="1"/>
  <c r="D877" i="24"/>
  <c r="D896" i="24" s="1"/>
  <c r="E2083" i="24"/>
  <c r="E2102" i="24" s="1"/>
  <c r="E2109" i="24"/>
  <c r="E2128" i="24" s="1"/>
  <c r="E2239" i="24"/>
  <c r="E2258" i="24" s="1"/>
  <c r="E2625" i="24"/>
  <c r="E2626" i="24" s="1"/>
  <c r="C1764" i="24"/>
  <c r="C1783" i="24" s="1"/>
  <c r="D1817" i="24"/>
  <c r="D1836" i="24" s="1"/>
  <c r="D1843" i="24"/>
  <c r="D1862" i="24" s="1"/>
  <c r="D1889" i="24"/>
  <c r="D1870" i="24"/>
  <c r="D34" i="21"/>
  <c r="E225" i="21"/>
  <c r="C253" i="21"/>
  <c r="E282" i="21"/>
  <c r="C310" i="21"/>
  <c r="E338" i="21"/>
  <c r="C366" i="21"/>
  <c r="E394" i="21"/>
  <c r="C422" i="21"/>
  <c r="D479" i="21"/>
  <c r="D564" i="21"/>
  <c r="B163" i="23"/>
  <c r="E76" i="24"/>
  <c r="E47" i="24" s="1"/>
  <c r="E48" i="24" s="1"/>
  <c r="C150" i="24"/>
  <c r="D187" i="24"/>
  <c r="E224" i="24"/>
  <c r="D569" i="24"/>
  <c r="E606" i="24"/>
  <c r="E577" i="24" s="1"/>
  <c r="E607" i="24" s="1"/>
  <c r="C643" i="24"/>
  <c r="C644" i="24" s="1"/>
  <c r="D680" i="24"/>
  <c r="B1443" i="24"/>
  <c r="D1521" i="24"/>
  <c r="D1503" i="24" s="1"/>
  <c r="D1522" i="24" s="1"/>
  <c r="E1968" i="24"/>
  <c r="E1939" i="24" s="1"/>
  <c r="E1969" i="24" s="1"/>
  <c r="C2005" i="24"/>
  <c r="D2042" i="24"/>
  <c r="D2013" i="24" s="1"/>
  <c r="D2043" i="24" s="1"/>
  <c r="D2410" i="24"/>
  <c r="E2447" i="24"/>
  <c r="E2418" i="24" s="1"/>
  <c r="E2448" i="24" s="1"/>
  <c r="C56" i="25"/>
  <c r="C57" i="25" s="1"/>
  <c r="B222" i="25"/>
  <c r="B223" i="25" s="1"/>
  <c r="D549" i="25"/>
  <c r="C57" i="26"/>
  <c r="C28" i="26" s="1"/>
  <c r="C58" i="26" s="1"/>
  <c r="E54" i="26"/>
  <c r="E57" i="26" s="1"/>
  <c r="E28" i="26" s="1"/>
  <c r="E58" i="26" s="1"/>
  <c r="B94" i="26"/>
  <c r="B155" i="26"/>
  <c r="D197" i="21"/>
  <c r="D310" i="21"/>
  <c r="E564" i="21"/>
  <c r="E33" i="23"/>
  <c r="E106" i="23"/>
  <c r="C113" i="24"/>
  <c r="D150" i="24"/>
  <c r="E187" i="24"/>
  <c r="E158" i="24" s="1"/>
  <c r="E188" i="24" s="1"/>
  <c r="B224" i="24"/>
  <c r="B195" i="24" s="1"/>
  <c r="B196" i="24" s="1"/>
  <c r="E569" i="24"/>
  <c r="B606" i="24"/>
  <c r="B577" i="24" s="1"/>
  <c r="B578" i="24" s="1"/>
  <c r="D643" i="24"/>
  <c r="D644" i="24" s="1"/>
  <c r="E680" i="24"/>
  <c r="E651" i="24" s="1"/>
  <c r="E681" i="24" s="1"/>
  <c r="E791" i="24"/>
  <c r="E817" i="24"/>
  <c r="E799" i="24" s="1"/>
  <c r="D817" i="24"/>
  <c r="B1968" i="24"/>
  <c r="D2005" i="24"/>
  <c r="E2042" i="24"/>
  <c r="E2190" i="24"/>
  <c r="E2410" i="24"/>
  <c r="E2381" i="24" s="1"/>
  <c r="E2411" i="24" s="1"/>
  <c r="B2447" i="24"/>
  <c r="E2558" i="24"/>
  <c r="E2529" i="24" s="1"/>
  <c r="E2559" i="24" s="1"/>
  <c r="C31" i="25"/>
  <c r="E197" i="25"/>
  <c r="C222" i="25"/>
  <c r="C223" i="25" s="1"/>
  <c r="C234" i="25"/>
  <c r="C416" i="25"/>
  <c r="D442" i="25"/>
  <c r="E496" i="25"/>
  <c r="C523" i="25"/>
  <c r="E549" i="25"/>
  <c r="E575" i="25"/>
  <c r="C627" i="25"/>
  <c r="C225" i="21"/>
  <c r="C338" i="21"/>
  <c r="E366" i="21"/>
  <c r="C394" i="21"/>
  <c r="E422" i="21"/>
  <c r="D451" i="21"/>
  <c r="D515" i="21"/>
  <c r="D113" i="24"/>
  <c r="E150" i="24"/>
  <c r="E121" i="24" s="1"/>
  <c r="E151" i="24" s="1"/>
  <c r="B187" i="24"/>
  <c r="C224" i="24"/>
  <c r="C195" i="24" s="1"/>
  <c r="C225" i="24" s="1"/>
  <c r="B569" i="24"/>
  <c r="C606" i="24"/>
  <c r="E643" i="24"/>
  <c r="B680" i="24"/>
  <c r="C1968" i="24"/>
  <c r="E2005" i="24"/>
  <c r="E1976" i="24" s="1"/>
  <c r="E2006" i="24" s="1"/>
  <c r="B2042" i="24"/>
  <c r="B2013" i="24" s="1"/>
  <c r="B2014" i="24" s="1"/>
  <c r="B2410" i="24"/>
  <c r="B2381" i="24" s="1"/>
  <c r="B2382" i="24" s="1"/>
  <c r="C2447" i="24"/>
  <c r="D2543" i="24"/>
  <c r="D2558" i="24" s="1"/>
  <c r="D2529" i="24" s="1"/>
  <c r="D2559" i="24" s="1"/>
  <c r="C2975" i="24"/>
  <c r="C2959" i="24" s="1"/>
  <c r="D68" i="25"/>
  <c r="E130" i="25"/>
  <c r="E131" i="25" s="1"/>
  <c r="E167" i="25"/>
  <c r="E168" i="25" s="1"/>
  <c r="C208" i="25"/>
  <c r="D222" i="25"/>
  <c r="D223" i="25" s="1"/>
  <c r="C364" i="25"/>
  <c r="D390" i="25"/>
  <c r="D416" i="25"/>
  <c r="D512" i="25"/>
  <c r="D523" i="25"/>
  <c r="D94" i="26"/>
  <c r="D155" i="26"/>
  <c r="C34" i="21"/>
  <c r="E74" i="21"/>
  <c r="D154" i="21"/>
  <c r="C106" i="23"/>
  <c r="D76" i="24"/>
  <c r="D47" i="24" s="1"/>
  <c r="E50" i="24" s="1"/>
  <c r="E113" i="24"/>
  <c r="E84" i="24" s="1"/>
  <c r="E114" i="24" s="1"/>
  <c r="C187" i="24"/>
  <c r="C158" i="24" s="1"/>
  <c r="C188" i="24" s="1"/>
  <c r="D224" i="24"/>
  <c r="C569" i="24"/>
  <c r="C540" i="24" s="1"/>
  <c r="C570" i="24" s="1"/>
  <c r="D606" i="24"/>
  <c r="D577" i="24" s="1"/>
  <c r="D607" i="24" s="1"/>
  <c r="B643" i="24"/>
  <c r="B614" i="24" s="1"/>
  <c r="B644" i="24" s="1"/>
  <c r="C680" i="24"/>
  <c r="C651" i="24" s="1"/>
  <c r="C681" i="24" s="1"/>
  <c r="B817" i="24"/>
  <c r="B799" i="24" s="1"/>
  <c r="C1047" i="24"/>
  <c r="C1052" i="24" s="1"/>
  <c r="C1034" i="24" s="1"/>
  <c r="C1053" i="24" s="1"/>
  <c r="D1338" i="24"/>
  <c r="D1968" i="24"/>
  <c r="D1939" i="24" s="1"/>
  <c r="D1969" i="24" s="1"/>
  <c r="B2005" i="24"/>
  <c r="B1976" i="24" s="1"/>
  <c r="C2042" i="24"/>
  <c r="C2410" i="24"/>
  <c r="D2447" i="24"/>
  <c r="D2418" i="24" s="1"/>
  <c r="D2448" i="24" s="1"/>
  <c r="D2572" i="24"/>
  <c r="E2978" i="24"/>
  <c r="B56" i="25"/>
  <c r="B57" i="25" s="1"/>
  <c r="E222" i="25"/>
  <c r="E223" i="25" s="1"/>
  <c r="E512" i="25"/>
  <c r="B57" i="26"/>
  <c r="B154" i="26" s="1"/>
  <c r="C127" i="23"/>
  <c r="C163" i="23" s="1"/>
  <c r="B95" i="26"/>
  <c r="B65" i="26"/>
  <c r="B66" i="26" s="1"/>
  <c r="D65" i="26"/>
  <c r="D95" i="26" s="1"/>
  <c r="C108" i="26"/>
  <c r="C106" i="26"/>
  <c r="C109" i="26" s="1"/>
  <c r="E108" i="26"/>
  <c r="E106" i="26"/>
  <c r="B133" i="26"/>
  <c r="D154" i="26"/>
  <c r="D133" i="26"/>
  <c r="E136" i="26" s="1"/>
  <c r="D28" i="26"/>
  <c r="D58" i="26" s="1"/>
  <c r="D108" i="26"/>
  <c r="D106" i="26"/>
  <c r="C94" i="26"/>
  <c r="E94" i="26"/>
  <c r="B173" i="26"/>
  <c r="D173" i="26"/>
  <c r="C134" i="26"/>
  <c r="E134" i="26"/>
  <c r="C136" i="26"/>
  <c r="E230" i="25"/>
  <c r="E249" i="25" s="1"/>
  <c r="E256" i="25"/>
  <c r="E275" i="25" s="1"/>
  <c r="E282" i="25"/>
  <c r="E301" i="25" s="1"/>
  <c r="E308" i="25"/>
  <c r="E327" i="25" s="1"/>
  <c r="E334" i="25"/>
  <c r="E353" i="25" s="1"/>
  <c r="E389" i="25"/>
  <c r="E387" i="25"/>
  <c r="E390" i="25" s="1"/>
  <c r="E56" i="25"/>
  <c r="D230" i="25"/>
  <c r="D249" i="25" s="1"/>
  <c r="B671" i="25"/>
  <c r="D671" i="25"/>
  <c r="D56" i="25"/>
  <c r="C68" i="25"/>
  <c r="B93" i="25"/>
  <c r="B94" i="25" s="1"/>
  <c r="D93" i="25"/>
  <c r="D94" i="25" s="1"/>
  <c r="D105" i="25"/>
  <c r="C130" i="25"/>
  <c r="C131" i="25" s="1"/>
  <c r="D142" i="25"/>
  <c r="C167" i="25"/>
  <c r="C168" i="25" s="1"/>
  <c r="C182" i="25"/>
  <c r="D208" i="25"/>
  <c r="C260" i="25"/>
  <c r="C286" i="25"/>
  <c r="C312" i="25"/>
  <c r="C338" i="25"/>
  <c r="D364" i="25"/>
  <c r="E412" i="25"/>
  <c r="E431" i="25" s="1"/>
  <c r="E438" i="25"/>
  <c r="E457" i="25" s="1"/>
  <c r="E467" i="25"/>
  <c r="E486" i="25" s="1"/>
  <c r="C571" i="25"/>
  <c r="C590" i="25" s="1"/>
  <c r="C597" i="25"/>
  <c r="C616" i="25" s="1"/>
  <c r="D623" i="25"/>
  <c r="D642" i="25" s="1"/>
  <c r="E179" i="25"/>
  <c r="E182" i="25" s="1"/>
  <c r="E405" i="25"/>
  <c r="B438" i="25"/>
  <c r="B457" i="25" s="1"/>
  <c r="D467" i="25"/>
  <c r="D486" i="25" s="1"/>
  <c r="B571" i="25"/>
  <c r="B572" i="25" s="1"/>
  <c r="B597" i="25"/>
  <c r="B598" i="25" s="1"/>
  <c r="D649" i="25"/>
  <c r="D668" i="25" s="1"/>
  <c r="D494" i="25"/>
  <c r="D497" i="25" s="1"/>
  <c r="E494" i="25"/>
  <c r="B77" i="24"/>
  <c r="D77" i="24"/>
  <c r="C84" i="24"/>
  <c r="C114" i="24" s="1"/>
  <c r="B121" i="24"/>
  <c r="B122" i="24" s="1"/>
  <c r="D121" i="24"/>
  <c r="D151" i="24" s="1"/>
  <c r="D195" i="24"/>
  <c r="D225" i="24" s="1"/>
  <c r="C236" i="24"/>
  <c r="C255" i="24" s="1"/>
  <c r="E236" i="24"/>
  <c r="E255" i="24" s="1"/>
  <c r="B265" i="24"/>
  <c r="B266" i="24" s="1"/>
  <c r="D265" i="24"/>
  <c r="D284" i="24" s="1"/>
  <c r="C291" i="24"/>
  <c r="C310" i="24" s="1"/>
  <c r="E291" i="24"/>
  <c r="E310" i="24" s="1"/>
  <c r="B317" i="24"/>
  <c r="B318" i="24" s="1"/>
  <c r="D317" i="24"/>
  <c r="D336" i="24" s="1"/>
  <c r="C344" i="24"/>
  <c r="C363" i="24" s="1"/>
  <c r="C370" i="24"/>
  <c r="C389" i="24" s="1"/>
  <c r="E370" i="24"/>
  <c r="E389" i="24" s="1"/>
  <c r="B397" i="24"/>
  <c r="B398" i="24" s="1"/>
  <c r="D397" i="24"/>
  <c r="D416" i="24" s="1"/>
  <c r="C423" i="24"/>
  <c r="C442" i="24" s="1"/>
  <c r="E423" i="24"/>
  <c r="E442" i="24" s="1"/>
  <c r="B449" i="24"/>
  <c r="B450" i="24" s="1"/>
  <c r="D449" i="24"/>
  <c r="D468" i="24" s="1"/>
  <c r="C475" i="24"/>
  <c r="C494" i="24" s="1"/>
  <c r="E475" i="24"/>
  <c r="E494" i="24" s="1"/>
  <c r="B502" i="24"/>
  <c r="B503" i="24" s="1"/>
  <c r="D502" i="24"/>
  <c r="D521" i="24" s="1"/>
  <c r="E540" i="24"/>
  <c r="E570" i="24" s="1"/>
  <c r="B691" i="24"/>
  <c r="B692" i="24" s="1"/>
  <c r="D691" i="24"/>
  <c r="D710" i="24" s="1"/>
  <c r="C720" i="24"/>
  <c r="C739" i="24" s="1"/>
  <c r="E720" i="24"/>
  <c r="E739" i="24" s="1"/>
  <c r="B746" i="24"/>
  <c r="B747" i="24" s="1"/>
  <c r="D746" i="24"/>
  <c r="D765" i="24" s="1"/>
  <c r="E773" i="24"/>
  <c r="E792" i="24" s="1"/>
  <c r="D773" i="24"/>
  <c r="D792" i="24" s="1"/>
  <c r="C825" i="24"/>
  <c r="C844" i="24" s="1"/>
  <c r="E825" i="24"/>
  <c r="E844" i="24" s="1"/>
  <c r="B851" i="24"/>
  <c r="B852" i="24" s="1"/>
  <c r="D851" i="24"/>
  <c r="D870" i="24" s="1"/>
  <c r="B877" i="24"/>
  <c r="B878" i="24" s="1"/>
  <c r="C76" i="24"/>
  <c r="B84" i="24"/>
  <c r="B85" i="24" s="1"/>
  <c r="D84" i="24"/>
  <c r="D114" i="24" s="1"/>
  <c r="E195" i="24"/>
  <c r="E225" i="24" s="1"/>
  <c r="B236" i="24"/>
  <c r="B237" i="24" s="1"/>
  <c r="D236" i="24"/>
  <c r="D255" i="24" s="1"/>
  <c r="C265" i="24"/>
  <c r="C284" i="24" s="1"/>
  <c r="E265" i="24"/>
  <c r="E284" i="24" s="1"/>
  <c r="B291" i="24"/>
  <c r="B292" i="24" s="1"/>
  <c r="D291" i="24"/>
  <c r="D310" i="24" s="1"/>
  <c r="C317" i="24"/>
  <c r="C336" i="24" s="1"/>
  <c r="E317" i="24"/>
  <c r="E336" i="24" s="1"/>
  <c r="D344" i="24"/>
  <c r="D363" i="24" s="1"/>
  <c r="B370" i="24"/>
  <c r="B371" i="24" s="1"/>
  <c r="D370" i="24"/>
  <c r="D389" i="24" s="1"/>
  <c r="C397" i="24"/>
  <c r="C416" i="24" s="1"/>
  <c r="E397" i="24"/>
  <c r="E416" i="24" s="1"/>
  <c r="B423" i="24"/>
  <c r="B424" i="24" s="1"/>
  <c r="D423" i="24"/>
  <c r="D442" i="24" s="1"/>
  <c r="C449" i="24"/>
  <c r="C468" i="24" s="1"/>
  <c r="E449" i="24"/>
  <c r="E468" i="24" s="1"/>
  <c r="B475" i="24"/>
  <c r="B476" i="24" s="1"/>
  <c r="D475" i="24"/>
  <c r="D494" i="24" s="1"/>
  <c r="C502" i="24"/>
  <c r="C521" i="24" s="1"/>
  <c r="E502" i="24"/>
  <c r="E521" i="24" s="1"/>
  <c r="B540" i="24"/>
  <c r="B541" i="24" s="1"/>
  <c r="D540" i="24"/>
  <c r="D570" i="24" s="1"/>
  <c r="C577" i="24"/>
  <c r="C607" i="24" s="1"/>
  <c r="D651" i="24"/>
  <c r="D681" i="24" s="1"/>
  <c r="C691" i="24"/>
  <c r="C710" i="24" s="1"/>
  <c r="E691" i="24"/>
  <c r="E710" i="24" s="1"/>
  <c r="B720" i="24"/>
  <c r="B721" i="24" s="1"/>
  <c r="D720" i="24"/>
  <c r="D739" i="24" s="1"/>
  <c r="C746" i="24"/>
  <c r="C765" i="24" s="1"/>
  <c r="E746" i="24"/>
  <c r="E765" i="24" s="1"/>
  <c r="B825" i="24"/>
  <c r="B826" i="24" s="1"/>
  <c r="D825" i="24"/>
  <c r="D844" i="24" s="1"/>
  <c r="C851" i="24"/>
  <c r="C870" i="24" s="1"/>
  <c r="E851" i="24"/>
  <c r="E870" i="24" s="1"/>
  <c r="C878" i="24"/>
  <c r="E878" i="24"/>
  <c r="B922" i="24"/>
  <c r="D922" i="24"/>
  <c r="C929" i="24"/>
  <c r="C948" i="24" s="1"/>
  <c r="E929" i="24"/>
  <c r="E948" i="24" s="1"/>
  <c r="B975" i="24"/>
  <c r="B956" i="24"/>
  <c r="B957" i="24" s="1"/>
  <c r="D956" i="24"/>
  <c r="D975" i="24" s="1"/>
  <c r="C982" i="24"/>
  <c r="C1001" i="24" s="1"/>
  <c r="E982" i="24"/>
  <c r="E1001" i="24" s="1"/>
  <c r="B1008" i="24"/>
  <c r="B1009" i="24" s="1"/>
  <c r="D1008" i="24"/>
  <c r="D1027" i="24" s="1"/>
  <c r="B1079" i="24"/>
  <c r="B1060" i="24"/>
  <c r="B1061" i="24" s="1"/>
  <c r="D1060" i="24"/>
  <c r="D1079" i="24" s="1"/>
  <c r="C1086" i="24"/>
  <c r="C1105" i="24" s="1"/>
  <c r="E1086" i="24"/>
  <c r="E1105" i="24" s="1"/>
  <c r="B1112" i="24"/>
  <c r="B1113" i="24" s="1"/>
  <c r="D1112" i="24"/>
  <c r="D1131" i="24" s="1"/>
  <c r="C1138" i="24"/>
  <c r="C1157" i="24" s="1"/>
  <c r="E1138" i="24"/>
  <c r="E1157" i="24" s="1"/>
  <c r="B1164" i="24"/>
  <c r="B1165" i="24" s="1"/>
  <c r="D1164" i="24"/>
  <c r="D1183" i="24" s="1"/>
  <c r="C1209" i="24"/>
  <c r="C1190" i="24"/>
  <c r="E1190" i="24"/>
  <c r="E1209" i="24" s="1"/>
  <c r="B1216" i="24"/>
  <c r="B1217" i="24" s="1"/>
  <c r="D1216" i="24"/>
  <c r="D1235" i="24" s="1"/>
  <c r="C1242" i="24"/>
  <c r="C1261" i="24" s="1"/>
  <c r="E1242" i="24"/>
  <c r="E1261" i="24" s="1"/>
  <c r="B1268" i="24"/>
  <c r="B1269" i="24" s="1"/>
  <c r="D1268" i="24"/>
  <c r="D1287" i="24" s="1"/>
  <c r="C1313" i="24"/>
  <c r="C1294" i="24"/>
  <c r="E1294" i="24"/>
  <c r="E1313" i="24" s="1"/>
  <c r="B1320" i="24"/>
  <c r="B1321" i="24" s="1"/>
  <c r="D1320" i="24"/>
  <c r="D1339" i="24" s="1"/>
  <c r="C1346" i="24"/>
  <c r="C1365" i="24" s="1"/>
  <c r="E1346" i="24"/>
  <c r="E1365" i="24" s="1"/>
  <c r="B1372" i="24"/>
  <c r="B1373" i="24" s="1"/>
  <c r="D1372" i="24"/>
  <c r="D1391" i="24" s="1"/>
  <c r="C1398" i="24"/>
  <c r="C1417" i="24" s="1"/>
  <c r="E1398" i="24"/>
  <c r="E1417" i="24" s="1"/>
  <c r="C1424" i="24"/>
  <c r="C1443" i="24" s="1"/>
  <c r="E1424" i="24"/>
  <c r="E1443" i="24" s="1"/>
  <c r="C1450" i="24"/>
  <c r="C1469" i="24" s="1"/>
  <c r="E1450" i="24"/>
  <c r="E1469" i="24" s="1"/>
  <c r="B1476" i="24"/>
  <c r="B1477" i="24" s="1"/>
  <c r="D1476" i="24"/>
  <c r="D1495" i="24" s="1"/>
  <c r="C1503" i="24"/>
  <c r="C1522" i="24" s="1"/>
  <c r="E1503" i="24"/>
  <c r="E1522" i="24" s="1"/>
  <c r="B1529" i="24"/>
  <c r="B1530" i="24" s="1"/>
  <c r="D1529" i="24"/>
  <c r="D1548" i="24" s="1"/>
  <c r="C1555" i="24"/>
  <c r="C1574" i="24" s="1"/>
  <c r="E1555" i="24"/>
  <c r="E1574" i="24" s="1"/>
  <c r="C1581" i="24"/>
  <c r="C1600" i="24" s="1"/>
  <c r="C1608" i="24"/>
  <c r="C1633" i="24"/>
  <c r="C1652" i="24" s="1"/>
  <c r="E1633" i="24"/>
  <c r="E1652" i="24" s="1"/>
  <c r="C1660" i="24"/>
  <c r="C896" i="24"/>
  <c r="E896" i="24"/>
  <c r="D904" i="24"/>
  <c r="C903" i="24"/>
  <c r="D906" i="24" s="1"/>
  <c r="E903" i="24"/>
  <c r="E922" i="24" s="1"/>
  <c r="B929" i="24"/>
  <c r="B930" i="24" s="1"/>
  <c r="D929" i="24"/>
  <c r="D948" i="24" s="1"/>
  <c r="C956" i="24"/>
  <c r="C975" i="24" s="1"/>
  <c r="E956" i="24"/>
  <c r="E975" i="24" s="1"/>
  <c r="B982" i="24"/>
  <c r="B983" i="24" s="1"/>
  <c r="D982" i="24"/>
  <c r="D1001" i="24" s="1"/>
  <c r="C1008" i="24"/>
  <c r="C1027" i="24" s="1"/>
  <c r="E1008" i="24"/>
  <c r="E1027" i="24" s="1"/>
  <c r="B1034" i="24"/>
  <c r="B1035" i="24" s="1"/>
  <c r="D1034" i="24"/>
  <c r="D1053" i="24" s="1"/>
  <c r="C1060" i="24"/>
  <c r="C1079" i="24" s="1"/>
  <c r="E1060" i="24"/>
  <c r="E1079" i="24" s="1"/>
  <c r="B1086" i="24"/>
  <c r="B1087" i="24" s="1"/>
  <c r="D1086" i="24"/>
  <c r="D1105" i="24" s="1"/>
  <c r="C1112" i="24"/>
  <c r="C1131" i="24" s="1"/>
  <c r="E1112" i="24"/>
  <c r="E1131" i="24" s="1"/>
  <c r="B1138" i="24"/>
  <c r="B1139" i="24" s="1"/>
  <c r="D1138" i="24"/>
  <c r="D1157" i="24" s="1"/>
  <c r="C1164" i="24"/>
  <c r="C1183" i="24" s="1"/>
  <c r="E1164" i="24"/>
  <c r="E1183" i="24" s="1"/>
  <c r="B1190" i="24"/>
  <c r="B1191" i="24" s="1"/>
  <c r="D1190" i="24"/>
  <c r="D1209" i="24" s="1"/>
  <c r="C1216" i="24"/>
  <c r="C1235" i="24" s="1"/>
  <c r="E1216" i="24"/>
  <c r="E1235" i="24" s="1"/>
  <c r="B1242" i="24"/>
  <c r="B1243" i="24" s="1"/>
  <c r="B1261" i="24" s="1"/>
  <c r="D1242" i="24"/>
  <c r="D1261" i="24" s="1"/>
  <c r="C1268" i="24"/>
  <c r="C1287" i="24" s="1"/>
  <c r="E1268" i="24"/>
  <c r="E1287" i="24" s="1"/>
  <c r="B1294" i="24"/>
  <c r="B1295" i="24" s="1"/>
  <c r="D1294" i="24"/>
  <c r="D1313" i="24" s="1"/>
  <c r="C1320" i="24"/>
  <c r="C1339" i="24" s="1"/>
  <c r="B1346" i="24"/>
  <c r="B1347" i="24" s="1"/>
  <c r="D1346" i="24"/>
  <c r="D1365" i="24" s="1"/>
  <c r="C1372" i="24"/>
  <c r="C1391" i="24" s="1"/>
  <c r="E1372" i="24"/>
  <c r="E1391" i="24" s="1"/>
  <c r="B1398" i="24"/>
  <c r="B1399" i="24" s="1"/>
  <c r="D1398" i="24"/>
  <c r="D1417" i="24" s="1"/>
  <c r="D1424" i="24"/>
  <c r="D1443" i="24" s="1"/>
  <c r="B1450" i="24"/>
  <c r="B1451" i="24" s="1"/>
  <c r="D1450" i="24"/>
  <c r="D1469" i="24" s="1"/>
  <c r="C1476" i="24"/>
  <c r="C1495" i="24" s="1"/>
  <c r="E1476" i="24"/>
  <c r="E1495" i="24" s="1"/>
  <c r="B1503" i="24"/>
  <c r="B1504" i="24" s="1"/>
  <c r="C1529" i="24"/>
  <c r="C1548" i="24" s="1"/>
  <c r="E1529" i="24"/>
  <c r="E1548" i="24" s="1"/>
  <c r="B1555" i="24"/>
  <c r="B1556" i="24" s="1"/>
  <c r="D1555" i="24"/>
  <c r="D1574" i="24" s="1"/>
  <c r="B1607" i="24"/>
  <c r="B1608" i="24" s="1"/>
  <c r="B1659" i="24"/>
  <c r="B1660" i="24" s="1"/>
  <c r="D1713" i="24"/>
  <c r="E1610" i="24"/>
  <c r="B1652" i="24"/>
  <c r="D1652" i="24"/>
  <c r="E1662" i="24"/>
  <c r="B1686" i="24"/>
  <c r="B1687" i="24" s="1"/>
  <c r="C1712" i="24"/>
  <c r="D1715" i="24" s="1"/>
  <c r="E1712" i="24"/>
  <c r="E1731" i="24" s="1"/>
  <c r="B1738" i="24"/>
  <c r="B1739" i="24" s="1"/>
  <c r="D1738" i="24"/>
  <c r="D1757" i="24" s="1"/>
  <c r="B1764" i="24"/>
  <c r="B1765" i="24" s="1"/>
  <c r="D1764" i="24"/>
  <c r="D1783" i="24" s="1"/>
  <c r="B1790" i="24"/>
  <c r="B1791" i="24" s="1"/>
  <c r="D1790" i="24"/>
  <c r="D1809" i="24" s="1"/>
  <c r="C1817" i="24"/>
  <c r="C1836" i="24" s="1"/>
  <c r="E1817" i="24"/>
  <c r="E1836" i="24" s="1"/>
  <c r="C1843" i="24"/>
  <c r="C1862" i="24" s="1"/>
  <c r="E1843" i="24"/>
  <c r="E1862" i="24" s="1"/>
  <c r="C1870" i="24"/>
  <c r="C1889" i="24" s="1"/>
  <c r="E1870" i="24"/>
  <c r="E1889" i="24" s="1"/>
  <c r="C1896" i="24"/>
  <c r="C1915" i="24" s="1"/>
  <c r="E1896" i="24"/>
  <c r="E1915" i="24" s="1"/>
  <c r="B1939" i="24"/>
  <c r="B1940" i="24" s="1"/>
  <c r="D1976" i="24"/>
  <c r="D2006" i="24" s="1"/>
  <c r="C2013" i="24"/>
  <c r="C2043" i="24" s="1"/>
  <c r="E2013" i="24"/>
  <c r="E2043" i="24" s="1"/>
  <c r="B2054" i="24"/>
  <c r="B2055" i="24" s="1"/>
  <c r="D2054" i="24"/>
  <c r="D2073" i="24" s="1"/>
  <c r="C2135" i="24"/>
  <c r="C2154" i="24" s="1"/>
  <c r="E2135" i="24"/>
  <c r="E2154" i="24" s="1"/>
  <c r="B2187" i="24"/>
  <c r="B2188" i="24" s="1"/>
  <c r="D2987" i="24"/>
  <c r="D2986" i="24" s="1"/>
  <c r="B1600" i="24"/>
  <c r="D1600" i="24"/>
  <c r="C1626" i="24"/>
  <c r="E1626" i="24"/>
  <c r="D1610" i="24"/>
  <c r="D1608" i="24"/>
  <c r="D1626" i="24"/>
  <c r="D1634" i="24"/>
  <c r="C1678" i="24"/>
  <c r="E1678" i="24"/>
  <c r="D1662" i="24"/>
  <c r="D1660" i="24"/>
  <c r="D1663" i="24" s="1"/>
  <c r="D1678" i="24"/>
  <c r="C1686" i="24"/>
  <c r="C1705" i="24" s="1"/>
  <c r="E1686" i="24"/>
  <c r="E1705" i="24" s="1"/>
  <c r="B1731" i="24"/>
  <c r="D1731" i="24"/>
  <c r="C1790" i="24"/>
  <c r="C1809" i="24" s="1"/>
  <c r="E1790" i="24"/>
  <c r="E1809" i="24" s="1"/>
  <c r="B1896" i="24"/>
  <c r="B1897" i="24" s="1"/>
  <c r="D1896" i="24"/>
  <c r="D1915" i="24" s="1"/>
  <c r="C1939" i="24"/>
  <c r="C1969" i="24" s="1"/>
  <c r="C1976" i="24"/>
  <c r="C2006" i="24" s="1"/>
  <c r="C2054" i="24"/>
  <c r="C2073" i="24" s="1"/>
  <c r="E2054" i="24"/>
  <c r="E2073" i="24" s="1"/>
  <c r="B2083" i="24"/>
  <c r="B2084" i="24" s="1"/>
  <c r="D2083" i="24"/>
  <c r="D2102" i="24" s="1"/>
  <c r="B2109" i="24"/>
  <c r="B2110" i="24" s="1"/>
  <c r="D2109" i="24"/>
  <c r="D2128" i="24" s="1"/>
  <c r="B2135" i="24"/>
  <c r="B2136" i="24" s="1"/>
  <c r="D2135" i="24"/>
  <c r="D2154" i="24" s="1"/>
  <c r="C2161" i="24"/>
  <c r="C2180" i="24" s="1"/>
  <c r="E2161" i="24"/>
  <c r="E2180" i="24" s="1"/>
  <c r="C2213" i="24"/>
  <c r="C2232" i="24" s="1"/>
  <c r="E2213" i="24"/>
  <c r="E2232" i="24" s="1"/>
  <c r="C2240" i="24"/>
  <c r="C1739" i="24"/>
  <c r="E1739" i="24"/>
  <c r="C1765" i="24"/>
  <c r="D1818" i="24"/>
  <c r="D1871" i="24"/>
  <c r="E2084" i="24"/>
  <c r="C2110" i="24"/>
  <c r="E2110" i="24"/>
  <c r="D2162" i="24"/>
  <c r="E2188" i="24"/>
  <c r="E2206" i="24"/>
  <c r="D2188" i="24"/>
  <c r="D2206" i="24"/>
  <c r="D2214" i="24"/>
  <c r="E2240" i="24"/>
  <c r="C2258" i="24"/>
  <c r="C2267" i="24"/>
  <c r="C2285" i="24"/>
  <c r="B2292" i="24"/>
  <c r="B2293" i="24" s="1"/>
  <c r="D2292" i="24"/>
  <c r="C2318" i="24"/>
  <c r="C2337" i="24" s="1"/>
  <c r="E2318" i="24"/>
  <c r="E2337" i="24" s="1"/>
  <c r="D2345" i="24"/>
  <c r="D2364" i="24" s="1"/>
  <c r="C2381" i="24"/>
  <c r="C2411" i="24" s="1"/>
  <c r="B2418" i="24"/>
  <c r="B2419" i="24" s="1"/>
  <c r="C2455" i="24"/>
  <c r="C2485" i="24" s="1"/>
  <c r="E2455" i="24"/>
  <c r="E2485" i="24" s="1"/>
  <c r="B2492" i="24"/>
  <c r="B2493" i="24" s="1"/>
  <c r="D2492" i="24"/>
  <c r="C2572" i="24"/>
  <c r="C2570" i="24"/>
  <c r="C2573" i="24" s="1"/>
  <c r="B2651" i="24"/>
  <c r="B2652" i="24" s="1"/>
  <c r="D2651" i="24"/>
  <c r="D2670" i="24" s="1"/>
  <c r="B2986" i="24"/>
  <c r="B2180" i="24"/>
  <c r="D2180" i="24"/>
  <c r="C2187" i="24"/>
  <c r="B2232" i="24"/>
  <c r="D2232" i="24"/>
  <c r="B2239" i="24"/>
  <c r="B2240" i="24" s="1"/>
  <c r="D2239" i="24"/>
  <c r="E2266" i="24"/>
  <c r="E2285" i="24" s="1"/>
  <c r="B2266" i="24"/>
  <c r="B2267" i="24" s="1"/>
  <c r="D2266" i="24"/>
  <c r="D2285" i="24" s="1"/>
  <c r="C2292" i="24"/>
  <c r="C2311" i="24" s="1"/>
  <c r="E2292" i="24"/>
  <c r="B2318" i="24"/>
  <c r="B2319" i="24" s="1"/>
  <c r="D2318" i="24"/>
  <c r="C2345" i="24"/>
  <c r="E2345" i="24"/>
  <c r="C2418" i="24"/>
  <c r="C2448" i="24" s="1"/>
  <c r="B2455" i="24"/>
  <c r="B2456" i="24" s="1"/>
  <c r="D2455" i="24"/>
  <c r="D2485" i="24" s="1"/>
  <c r="C2492" i="24"/>
  <c r="C2522" i="24" s="1"/>
  <c r="E2492" i="24"/>
  <c r="E2522" i="24" s="1"/>
  <c r="E2569" i="24"/>
  <c r="E2588" i="24" s="1"/>
  <c r="E2599" i="24"/>
  <c r="C2626" i="24"/>
  <c r="B2963" i="24"/>
  <c r="B2588" i="24"/>
  <c r="D2588" i="24"/>
  <c r="C2588" i="24"/>
  <c r="D2598" i="24"/>
  <c r="E2601" i="24" s="1"/>
  <c r="E2617" i="24"/>
  <c r="C2644" i="24"/>
  <c r="C2652" i="24"/>
  <c r="C2655" i="24" s="1"/>
  <c r="C2677" i="24"/>
  <c r="C2696" i="24" s="1"/>
  <c r="E2677" i="24"/>
  <c r="B2703" i="24"/>
  <c r="B2704" i="24" s="1"/>
  <c r="D2703" i="24"/>
  <c r="D2722" i="24" s="1"/>
  <c r="C2729" i="24"/>
  <c r="E2729" i="24"/>
  <c r="E2748" i="24" s="1"/>
  <c r="B2755" i="24"/>
  <c r="B2756" i="24" s="1"/>
  <c r="D2755" i="24"/>
  <c r="D2774" i="24" s="1"/>
  <c r="C2781" i="24"/>
  <c r="C2800" i="24" s="1"/>
  <c r="E2781" i="24"/>
  <c r="B2807" i="24"/>
  <c r="B2808" i="24" s="1"/>
  <c r="D2807" i="24"/>
  <c r="C2833" i="24"/>
  <c r="E2833" i="24"/>
  <c r="E2852" i="24" s="1"/>
  <c r="B2960" i="24"/>
  <c r="D2966" i="24"/>
  <c r="D2570" i="24"/>
  <c r="B2625" i="24"/>
  <c r="B2626" i="24" s="1"/>
  <c r="D2625" i="24"/>
  <c r="C2670" i="24"/>
  <c r="E2670" i="24"/>
  <c r="B2677" i="24"/>
  <c r="B2678" i="24" s="1"/>
  <c r="D2677" i="24"/>
  <c r="C2703" i="24"/>
  <c r="C2722" i="24" s="1"/>
  <c r="E2703" i="24"/>
  <c r="B2729" i="24"/>
  <c r="B2730" i="24" s="1"/>
  <c r="D2729" i="24"/>
  <c r="C2755" i="24"/>
  <c r="E2755" i="24"/>
  <c r="B2781" i="24"/>
  <c r="B2782" i="24" s="1"/>
  <c r="D2781" i="24"/>
  <c r="C2807" i="24"/>
  <c r="E2807" i="24"/>
  <c r="B2833" i="24"/>
  <c r="B2834" i="24" s="1"/>
  <c r="D2833" i="24"/>
  <c r="C2861" i="24"/>
  <c r="E2861" i="24"/>
  <c r="B2886" i="24"/>
  <c r="B2887" i="24" s="1"/>
  <c r="D2886" i="24"/>
  <c r="B2912" i="24"/>
  <c r="B2913" i="24" s="1"/>
  <c r="D2912" i="24"/>
  <c r="B2938" i="24"/>
  <c r="B2939" i="24" s="1"/>
  <c r="D2938" i="24"/>
  <c r="B2860" i="24"/>
  <c r="B2861" i="24" s="1"/>
  <c r="D2860" i="24"/>
  <c r="E2863" i="24" s="1"/>
  <c r="C2879" i="24"/>
  <c r="E2879" i="24"/>
  <c r="C2886" i="24"/>
  <c r="E2886" i="24"/>
  <c r="E2905" i="24" s="1"/>
  <c r="C2912" i="24"/>
  <c r="C2938" i="24"/>
  <c r="C2957" i="24" s="1"/>
  <c r="E2938" i="24"/>
  <c r="E2957" i="24" s="1"/>
  <c r="D33" i="23"/>
  <c r="E76" i="23"/>
  <c r="D106" i="23"/>
  <c r="D128" i="23"/>
  <c r="C128" i="23"/>
  <c r="E128" i="23"/>
  <c r="C598" i="21"/>
  <c r="E598" i="21"/>
  <c r="D598" i="21"/>
  <c r="B99" i="21"/>
  <c r="B103" i="21" s="1"/>
  <c r="C154" i="26" l="1"/>
  <c r="B28" i="26"/>
  <c r="B29" i="26" s="1"/>
  <c r="D109" i="26"/>
  <c r="B58" i="26"/>
  <c r="E173" i="26"/>
  <c r="E2242" i="24"/>
  <c r="B1287" i="24"/>
  <c r="C2084" i="24"/>
  <c r="D1687" i="24"/>
  <c r="D1611" i="24"/>
  <c r="E1581" i="24"/>
  <c r="E1600" i="24" s="1"/>
  <c r="E1765" i="24"/>
  <c r="B2448" i="24"/>
  <c r="B1391" i="24"/>
  <c r="B1183" i="24"/>
  <c r="E880" i="24"/>
  <c r="D880" i="24"/>
  <c r="B1836" i="24"/>
  <c r="B681" i="24"/>
  <c r="D878" i="24"/>
  <c r="C881" i="24"/>
  <c r="D158" i="24"/>
  <c r="D188" i="24" s="1"/>
  <c r="D48" i="24"/>
  <c r="E51" i="24" s="1"/>
  <c r="C880" i="24"/>
  <c r="B651" i="24"/>
  <c r="B652" i="24" s="1"/>
  <c r="C1742" i="24"/>
  <c r="C1731" i="24"/>
  <c r="B1027" i="24"/>
  <c r="B870" i="24"/>
  <c r="E2959" i="24"/>
  <c r="B1809" i="24"/>
  <c r="B2043" i="24"/>
  <c r="B1339" i="24"/>
  <c r="B1235" i="24"/>
  <c r="B1131" i="24"/>
  <c r="E818" i="24"/>
  <c r="B1977" i="24"/>
  <c r="B2006" i="24"/>
  <c r="B800" i="24"/>
  <c r="B818" i="24"/>
  <c r="D2381" i="24"/>
  <c r="D2384" i="24" s="1"/>
  <c r="E614" i="24"/>
  <c r="E644" i="24" s="1"/>
  <c r="B158" i="24"/>
  <c r="B159" i="24" s="1"/>
  <c r="C2601" i="24"/>
  <c r="C2087" i="24"/>
  <c r="E1034" i="24"/>
  <c r="E1053" i="24" s="1"/>
  <c r="B344" i="24"/>
  <c r="B345" i="24" s="1"/>
  <c r="C121" i="24"/>
  <c r="C151" i="24" s="1"/>
  <c r="D799" i="24"/>
  <c r="D818" i="24" s="1"/>
  <c r="B710" i="24"/>
  <c r="E2644" i="24"/>
  <c r="B1889" i="24"/>
  <c r="C2864" i="24"/>
  <c r="B2617" i="24"/>
  <c r="C2654" i="24"/>
  <c r="B2670" i="24"/>
  <c r="B2128" i="24"/>
  <c r="B1915" i="24"/>
  <c r="C1767" i="24"/>
  <c r="D881" i="24"/>
  <c r="B1548" i="24"/>
  <c r="B1495" i="24"/>
  <c r="B114" i="24"/>
  <c r="B896" i="24"/>
  <c r="B765" i="24"/>
  <c r="B2959" i="24"/>
  <c r="E2628" i="24"/>
  <c r="C2599" i="24"/>
  <c r="C2602" i="24" s="1"/>
  <c r="C2113" i="24"/>
  <c r="D1844" i="24"/>
  <c r="D1846" i="24"/>
  <c r="C1741" i="24"/>
  <c r="E77" i="24"/>
  <c r="D2573" i="24"/>
  <c r="D2617" i="24"/>
  <c r="B1757" i="24"/>
  <c r="B1678" i="24"/>
  <c r="C1662" i="24"/>
  <c r="C1610" i="24"/>
  <c r="B1862" i="24"/>
  <c r="C2112" i="24"/>
  <c r="B1626" i="24"/>
  <c r="B2559" i="24"/>
  <c r="B2485" i="24"/>
  <c r="B2411" i="24"/>
  <c r="B792" i="24"/>
  <c r="E65" i="26"/>
  <c r="E95" i="26" s="1"/>
  <c r="E154" i="26"/>
  <c r="D31" i="26"/>
  <c r="D29" i="26"/>
  <c r="E109" i="26"/>
  <c r="D66" i="26"/>
  <c r="E31" i="26"/>
  <c r="E29" i="26"/>
  <c r="E32" i="26" s="1"/>
  <c r="C31" i="26"/>
  <c r="C29" i="26"/>
  <c r="C32" i="26" s="1"/>
  <c r="C65" i="26"/>
  <c r="D68" i="26" s="1"/>
  <c r="D153" i="26"/>
  <c r="D186" i="26" s="1"/>
  <c r="D136" i="26"/>
  <c r="D134" i="26"/>
  <c r="D137" i="26" s="1"/>
  <c r="B153" i="26"/>
  <c r="B186" i="26" s="1"/>
  <c r="B134" i="26"/>
  <c r="C137" i="26" s="1"/>
  <c r="E497" i="25"/>
  <c r="B616" i="25"/>
  <c r="B590" i="25"/>
  <c r="D470" i="25"/>
  <c r="D468" i="25"/>
  <c r="D471" i="25" s="1"/>
  <c r="C600" i="25"/>
  <c r="C598" i="25"/>
  <c r="D600" i="25"/>
  <c r="E441" i="25"/>
  <c r="E439" i="25"/>
  <c r="E442" i="25" s="1"/>
  <c r="D670" i="25"/>
  <c r="D703" i="25" s="1"/>
  <c r="D57" i="25"/>
  <c r="E652" i="25"/>
  <c r="D652" i="25"/>
  <c r="D650" i="25"/>
  <c r="C441" i="25"/>
  <c r="B439" i="25"/>
  <c r="C442" i="25" s="1"/>
  <c r="E626" i="25"/>
  <c r="D626" i="25"/>
  <c r="D624" i="25"/>
  <c r="D574" i="25"/>
  <c r="C574" i="25"/>
  <c r="C572" i="25"/>
  <c r="E470" i="25"/>
  <c r="E468" i="25"/>
  <c r="E471" i="25" s="1"/>
  <c r="E415" i="25"/>
  <c r="E413" i="25"/>
  <c r="E416" i="25" s="1"/>
  <c r="D233" i="25"/>
  <c r="D231" i="25"/>
  <c r="D234" i="25" s="1"/>
  <c r="E670" i="25"/>
  <c r="E703" i="25" s="1"/>
  <c r="E57" i="25"/>
  <c r="E337" i="25"/>
  <c r="E335" i="25"/>
  <c r="E338" i="25" s="1"/>
  <c r="E311" i="25"/>
  <c r="E309" i="25"/>
  <c r="E312" i="25" s="1"/>
  <c r="E285" i="25"/>
  <c r="E283" i="25"/>
  <c r="E286" i="25" s="1"/>
  <c r="E259" i="25"/>
  <c r="E257" i="25"/>
  <c r="E260" i="25" s="1"/>
  <c r="E233" i="25"/>
  <c r="E231" i="25"/>
  <c r="E234" i="25" s="1"/>
  <c r="B670" i="25"/>
  <c r="B703" i="25" s="1"/>
  <c r="C670" i="25"/>
  <c r="C703" i="25" s="1"/>
  <c r="E2915" i="24"/>
  <c r="E2913" i="24"/>
  <c r="C2915" i="24"/>
  <c r="C2913" i="24"/>
  <c r="C2916" i="24" s="1"/>
  <c r="C2889" i="24"/>
  <c r="C2887" i="24"/>
  <c r="C2890" i="24" s="1"/>
  <c r="D2941" i="24"/>
  <c r="D2939" i="24"/>
  <c r="D2915" i="24"/>
  <c r="D2913" i="24"/>
  <c r="D2889" i="24"/>
  <c r="D2887" i="24"/>
  <c r="D2890" i="24" s="1"/>
  <c r="D2879" i="24"/>
  <c r="D2836" i="24"/>
  <c r="D2834" i="24"/>
  <c r="E2810" i="24"/>
  <c r="E2808" i="24"/>
  <c r="C2810" i="24"/>
  <c r="C2808" i="24"/>
  <c r="C2811" i="24" s="1"/>
  <c r="D2784" i="24"/>
  <c r="D2782" i="24"/>
  <c r="E2758" i="24"/>
  <c r="E2756" i="24"/>
  <c r="C2758" i="24"/>
  <c r="C2756" i="24"/>
  <c r="C2759" i="24" s="1"/>
  <c r="D2732" i="24"/>
  <c r="D2730" i="24"/>
  <c r="E2706" i="24"/>
  <c r="E2704" i="24"/>
  <c r="D2680" i="24"/>
  <c r="D2678" i="24"/>
  <c r="C2836" i="24"/>
  <c r="C2834" i="24"/>
  <c r="C2837" i="24" s="1"/>
  <c r="D2810" i="24"/>
  <c r="D2808" i="24"/>
  <c r="D2811" i="24" s="1"/>
  <c r="E2784" i="24"/>
  <c r="E2782" i="24"/>
  <c r="E2785" i="24" s="1"/>
  <c r="C2732" i="24"/>
  <c r="C2730" i="24"/>
  <c r="C2733" i="24" s="1"/>
  <c r="E2680" i="24"/>
  <c r="E2678" i="24"/>
  <c r="E2348" i="24"/>
  <c r="E2346" i="24"/>
  <c r="C2348" i="24"/>
  <c r="C2346" i="24"/>
  <c r="C2349" i="24" s="1"/>
  <c r="D2321" i="24"/>
  <c r="D2319" i="24"/>
  <c r="E2295" i="24"/>
  <c r="E2293" i="24"/>
  <c r="C2188" i="24"/>
  <c r="C2191" i="24" s="1"/>
  <c r="C2190" i="24"/>
  <c r="C2532" i="24"/>
  <c r="C2530" i="24"/>
  <c r="C2533" i="24" s="1"/>
  <c r="D2495" i="24"/>
  <c r="D2493" i="24"/>
  <c r="D2295" i="24"/>
  <c r="D2293" i="24"/>
  <c r="E2941" i="24"/>
  <c r="E2939" i="24"/>
  <c r="C2941" i="24"/>
  <c r="C2939" i="24"/>
  <c r="C2942" i="24" s="1"/>
  <c r="E2931" i="24"/>
  <c r="C2931" i="24"/>
  <c r="C2905" i="24"/>
  <c r="D2957" i="24"/>
  <c r="B2957" i="24"/>
  <c r="D2931" i="24"/>
  <c r="B2931" i="24"/>
  <c r="D2905" i="24"/>
  <c r="B2905" i="24"/>
  <c r="B2879" i="24"/>
  <c r="C2863" i="24"/>
  <c r="D2852" i="24"/>
  <c r="B2852" i="24"/>
  <c r="E2826" i="24"/>
  <c r="C2826" i="24"/>
  <c r="D2800" i="24"/>
  <c r="B2800" i="24"/>
  <c r="E2774" i="24"/>
  <c r="C2774" i="24"/>
  <c r="D2748" i="24"/>
  <c r="B2748" i="24"/>
  <c r="E2722" i="24"/>
  <c r="D2696" i="24"/>
  <c r="B2696" i="24"/>
  <c r="D2644" i="24"/>
  <c r="B2644" i="24"/>
  <c r="D2959" i="24"/>
  <c r="C2852" i="24"/>
  <c r="D2826" i="24"/>
  <c r="B2826" i="24"/>
  <c r="E2800" i="24"/>
  <c r="B2774" i="24"/>
  <c r="C2748" i="24"/>
  <c r="B2722" i="24"/>
  <c r="E2696" i="24"/>
  <c r="D2601" i="24"/>
  <c r="D2599" i="24"/>
  <c r="D2602" i="24" s="1"/>
  <c r="C2629" i="24"/>
  <c r="E2572" i="24"/>
  <c r="E2570" i="24"/>
  <c r="E2573" i="24" s="1"/>
  <c r="D2532" i="24"/>
  <c r="D2530" i="24"/>
  <c r="E2495" i="24"/>
  <c r="E2493" i="24"/>
  <c r="E2496" i="24" s="1"/>
  <c r="C2495" i="24"/>
  <c r="C2493" i="24"/>
  <c r="C2496" i="24" s="1"/>
  <c r="D2458" i="24"/>
  <c r="D2456" i="24"/>
  <c r="E2421" i="24"/>
  <c r="E2419" i="24"/>
  <c r="C2421" i="24"/>
  <c r="C2419" i="24"/>
  <c r="C2422" i="24" s="1"/>
  <c r="E2364" i="24"/>
  <c r="C2364" i="24"/>
  <c r="D2337" i="24"/>
  <c r="B2337" i="24"/>
  <c r="E2311" i="24"/>
  <c r="B2285" i="24"/>
  <c r="E2267" i="24"/>
  <c r="E2269" i="24"/>
  <c r="D2258" i="24"/>
  <c r="B2258" i="24"/>
  <c r="D2654" i="24"/>
  <c r="D2652" i="24"/>
  <c r="E2654" i="24"/>
  <c r="C2559" i="24"/>
  <c r="D2522" i="24"/>
  <c r="B2522" i="24"/>
  <c r="D2421" i="24"/>
  <c r="D2419" i="24"/>
  <c r="B2364" i="24"/>
  <c r="D2311" i="24"/>
  <c r="B2311" i="24"/>
  <c r="D2191" i="24"/>
  <c r="E2191" i="24"/>
  <c r="C1768" i="24"/>
  <c r="C2242" i="24"/>
  <c r="C2164" i="24"/>
  <c r="C2162" i="24"/>
  <c r="C2165" i="24" s="1"/>
  <c r="B2154" i="24"/>
  <c r="D2112" i="24"/>
  <c r="D2110" i="24"/>
  <c r="D2113" i="24" s="1"/>
  <c r="E2112" i="24"/>
  <c r="B2102" i="24"/>
  <c r="D2016" i="24"/>
  <c r="D2014" i="24"/>
  <c r="E1979" i="24"/>
  <c r="E1977" i="24"/>
  <c r="C1979" i="24"/>
  <c r="C1977" i="24"/>
  <c r="C1980" i="24" s="1"/>
  <c r="E1942" i="24"/>
  <c r="E1940" i="24"/>
  <c r="C1942" i="24"/>
  <c r="C1940" i="24"/>
  <c r="C1943" i="24" s="1"/>
  <c r="D1899" i="24"/>
  <c r="D1897" i="24"/>
  <c r="D1873" i="24"/>
  <c r="D1820" i="24"/>
  <c r="B2206" i="24"/>
  <c r="D2164" i="24"/>
  <c r="C2086" i="24"/>
  <c r="B2073" i="24"/>
  <c r="D1979" i="24"/>
  <c r="D1977" i="24"/>
  <c r="B1969" i="24"/>
  <c r="E1899" i="24"/>
  <c r="E1897" i="24"/>
  <c r="C1899" i="24"/>
  <c r="C1897" i="24"/>
  <c r="C1900" i="24" s="1"/>
  <c r="D1793" i="24"/>
  <c r="D1791" i="24"/>
  <c r="B1783" i="24"/>
  <c r="D1741" i="24"/>
  <c r="D1739" i="24"/>
  <c r="D1742" i="24" s="1"/>
  <c r="E1741" i="24"/>
  <c r="E1715" i="24"/>
  <c r="E1713" i="24"/>
  <c r="E1716" i="24" s="1"/>
  <c r="C1715" i="24"/>
  <c r="C1713" i="24"/>
  <c r="C1716" i="24" s="1"/>
  <c r="B1705" i="24"/>
  <c r="D1636" i="24"/>
  <c r="B1574" i="24"/>
  <c r="B1522" i="24"/>
  <c r="B1469" i="24"/>
  <c r="D1427" i="24"/>
  <c r="D1425" i="24"/>
  <c r="B1417" i="24"/>
  <c r="B1365" i="24"/>
  <c r="B1313" i="24"/>
  <c r="B1209" i="24"/>
  <c r="B1157" i="24"/>
  <c r="B1105" i="24"/>
  <c r="B1053" i="24"/>
  <c r="B1001" i="24"/>
  <c r="B948" i="24"/>
  <c r="C922" i="24"/>
  <c r="C1663" i="24"/>
  <c r="C1611" i="24"/>
  <c r="E1584" i="24"/>
  <c r="E1582" i="24"/>
  <c r="E1585" i="24" s="1"/>
  <c r="E1558" i="24"/>
  <c r="E1556" i="24"/>
  <c r="C1558" i="24"/>
  <c r="C1556" i="24"/>
  <c r="C1559" i="24" s="1"/>
  <c r="D1532" i="24"/>
  <c r="D1530" i="24"/>
  <c r="E1506" i="24"/>
  <c r="E1504" i="24"/>
  <c r="C1506" i="24"/>
  <c r="C1504" i="24"/>
  <c r="C1507" i="24" s="1"/>
  <c r="D1479" i="24"/>
  <c r="D1477" i="24"/>
  <c r="E1453" i="24"/>
  <c r="E1451" i="24"/>
  <c r="C1453" i="24"/>
  <c r="C1451" i="24"/>
  <c r="C1454" i="24" s="1"/>
  <c r="E1401" i="24"/>
  <c r="E1399" i="24"/>
  <c r="C1401" i="24"/>
  <c r="C1399" i="24"/>
  <c r="C1402" i="24" s="1"/>
  <c r="D1375" i="24"/>
  <c r="D1373" i="24"/>
  <c r="E1349" i="24"/>
  <c r="E1347" i="24"/>
  <c r="C1349" i="24"/>
  <c r="C1347" i="24"/>
  <c r="C1350" i="24" s="1"/>
  <c r="D1323" i="24"/>
  <c r="D1321" i="24"/>
  <c r="E1297" i="24"/>
  <c r="E1295" i="24"/>
  <c r="C1297" i="24"/>
  <c r="C1295" i="24"/>
  <c r="C1298" i="24" s="1"/>
  <c r="D1271" i="24"/>
  <c r="D1269" i="24"/>
  <c r="E1245" i="24"/>
  <c r="E1243" i="24"/>
  <c r="C1245" i="24"/>
  <c r="C1243" i="24"/>
  <c r="C1246" i="24" s="1"/>
  <c r="D1219" i="24"/>
  <c r="D1217" i="24"/>
  <c r="E1193" i="24"/>
  <c r="E1191" i="24"/>
  <c r="C1193" i="24"/>
  <c r="C1191" i="24"/>
  <c r="C1194" i="24" s="1"/>
  <c r="D1167" i="24"/>
  <c r="D1165" i="24"/>
  <c r="E1141" i="24"/>
  <c r="E1139" i="24"/>
  <c r="C1141" i="24"/>
  <c r="C1139" i="24"/>
  <c r="C1142" i="24" s="1"/>
  <c r="D1115" i="24"/>
  <c r="D1113" i="24"/>
  <c r="E1089" i="24"/>
  <c r="E1087" i="24"/>
  <c r="C1089" i="24"/>
  <c r="C1087" i="24"/>
  <c r="C1090" i="24" s="1"/>
  <c r="D1063" i="24"/>
  <c r="D1061" i="24"/>
  <c r="E1037" i="24"/>
  <c r="E1035" i="24"/>
  <c r="C1037" i="24"/>
  <c r="C1035" i="24"/>
  <c r="C1038" i="24" s="1"/>
  <c r="D1011" i="24"/>
  <c r="D1009" i="24"/>
  <c r="E985" i="24"/>
  <c r="E983" i="24"/>
  <c r="C985" i="24"/>
  <c r="C983" i="24"/>
  <c r="C986" i="24" s="1"/>
  <c r="D959" i="24"/>
  <c r="D957" i="24"/>
  <c r="E932" i="24"/>
  <c r="E930" i="24"/>
  <c r="C932" i="24"/>
  <c r="C930" i="24"/>
  <c r="C933" i="24" s="1"/>
  <c r="E881" i="24"/>
  <c r="B844" i="24"/>
  <c r="B739" i="24"/>
  <c r="D654" i="24"/>
  <c r="D652" i="24"/>
  <c r="E617" i="24"/>
  <c r="E615" i="24"/>
  <c r="E618" i="24" s="1"/>
  <c r="B570" i="24"/>
  <c r="B494" i="24"/>
  <c r="B442" i="24"/>
  <c r="B389" i="24"/>
  <c r="D347" i="24"/>
  <c r="D345" i="24"/>
  <c r="B310" i="24"/>
  <c r="B255" i="24"/>
  <c r="E198" i="24"/>
  <c r="E196" i="24"/>
  <c r="C198" i="24"/>
  <c r="C196" i="24"/>
  <c r="C199" i="24" s="1"/>
  <c r="D161" i="24"/>
  <c r="D159" i="24"/>
  <c r="E124" i="24"/>
  <c r="E122" i="24"/>
  <c r="C124" i="24"/>
  <c r="C122" i="24"/>
  <c r="C125" i="24" s="1"/>
  <c r="D87" i="24"/>
  <c r="D85" i="24"/>
  <c r="D2958" i="24"/>
  <c r="D854" i="24"/>
  <c r="D852" i="24"/>
  <c r="E828" i="24"/>
  <c r="E826" i="24"/>
  <c r="C828" i="24"/>
  <c r="C826" i="24"/>
  <c r="C829" i="24" s="1"/>
  <c r="D800" i="24"/>
  <c r="E800" i="24"/>
  <c r="C802" i="24"/>
  <c r="C800" i="24"/>
  <c r="C803" i="24" s="1"/>
  <c r="D776" i="24"/>
  <c r="D774" i="24"/>
  <c r="E776" i="24"/>
  <c r="E774" i="24"/>
  <c r="C776" i="24"/>
  <c r="C774" i="24"/>
  <c r="C777" i="24" s="1"/>
  <c r="D749" i="24"/>
  <c r="D747" i="24"/>
  <c r="E723" i="24"/>
  <c r="E721" i="24"/>
  <c r="C723" i="24"/>
  <c r="C721" i="24"/>
  <c r="C724" i="24" s="1"/>
  <c r="D694" i="24"/>
  <c r="D692" i="24"/>
  <c r="E654" i="24"/>
  <c r="E652" i="24"/>
  <c r="E655" i="24" s="1"/>
  <c r="C654" i="24"/>
  <c r="C652" i="24"/>
  <c r="C655" i="24" s="1"/>
  <c r="B607" i="24"/>
  <c r="B521" i="24"/>
  <c r="B468" i="24"/>
  <c r="B416" i="24"/>
  <c r="B336" i="24"/>
  <c r="B284" i="24"/>
  <c r="B225" i="24"/>
  <c r="B151" i="24"/>
  <c r="E2889" i="24"/>
  <c r="E2887" i="24"/>
  <c r="E2890" i="24" s="1"/>
  <c r="D2863" i="24"/>
  <c r="D2861" i="24"/>
  <c r="D2864" i="24" s="1"/>
  <c r="C2706" i="24"/>
  <c r="C2704" i="24"/>
  <c r="C2707" i="24" s="1"/>
  <c r="D2628" i="24"/>
  <c r="D2626" i="24"/>
  <c r="D2629" i="24" s="1"/>
  <c r="E2836" i="24"/>
  <c r="E2834" i="24"/>
  <c r="E2837" i="24" s="1"/>
  <c r="C2784" i="24"/>
  <c r="C2782" i="24"/>
  <c r="C2785" i="24" s="1"/>
  <c r="D2758" i="24"/>
  <c r="D2756" i="24"/>
  <c r="D2759" i="24" s="1"/>
  <c r="E2732" i="24"/>
  <c r="E2730" i="24"/>
  <c r="D2706" i="24"/>
  <c r="D2704" i="24"/>
  <c r="D2707" i="24" s="1"/>
  <c r="C2680" i="24"/>
  <c r="C2678" i="24"/>
  <c r="C2681" i="24" s="1"/>
  <c r="C2628" i="24"/>
  <c r="C2295" i="24"/>
  <c r="C2293" i="24"/>
  <c r="C2296" i="24" s="1"/>
  <c r="D2269" i="24"/>
  <c r="D2267" i="24"/>
  <c r="D2270" i="24" s="1"/>
  <c r="D2242" i="24"/>
  <c r="D2240" i="24"/>
  <c r="D2243" i="24" s="1"/>
  <c r="E2532" i="24"/>
  <c r="E2530" i="24"/>
  <c r="E2533" i="24" s="1"/>
  <c r="E2458" i="24"/>
  <c r="E2456" i="24"/>
  <c r="C2458" i="24"/>
  <c r="C2456" i="24"/>
  <c r="C2459" i="24" s="1"/>
  <c r="E2384" i="24"/>
  <c r="E2382" i="24"/>
  <c r="C2384" i="24"/>
  <c r="C2382" i="24"/>
  <c r="C2385" i="24" s="1"/>
  <c r="D2348" i="24"/>
  <c r="D2346" i="24"/>
  <c r="E2321" i="24"/>
  <c r="E2319" i="24"/>
  <c r="C2321" i="24"/>
  <c r="C2319" i="24"/>
  <c r="C2322" i="24" s="1"/>
  <c r="C2270" i="24"/>
  <c r="D2190" i="24"/>
  <c r="C2206" i="24"/>
  <c r="C2269" i="24"/>
  <c r="C2243" i="24"/>
  <c r="E2216" i="24"/>
  <c r="E2214" i="24"/>
  <c r="E2217" i="24" s="1"/>
  <c r="C2216" i="24"/>
  <c r="C2214" i="24"/>
  <c r="C2217" i="24" s="1"/>
  <c r="E2164" i="24"/>
  <c r="E2162" i="24"/>
  <c r="E2165" i="24" s="1"/>
  <c r="D2138" i="24"/>
  <c r="D2136" i="24"/>
  <c r="D2086" i="24"/>
  <c r="D2084" i="24"/>
  <c r="D2087" i="24" s="1"/>
  <c r="E2086" i="24"/>
  <c r="E2057" i="24"/>
  <c r="E2055" i="24"/>
  <c r="C2057" i="24"/>
  <c r="C2055" i="24"/>
  <c r="C2058" i="24" s="1"/>
  <c r="E1793" i="24"/>
  <c r="E1791" i="24"/>
  <c r="E1794" i="24" s="1"/>
  <c r="C1793" i="24"/>
  <c r="C1791" i="24"/>
  <c r="C1794" i="24" s="1"/>
  <c r="E1689" i="24"/>
  <c r="E1687" i="24"/>
  <c r="E1690" i="24" s="1"/>
  <c r="C1689" i="24"/>
  <c r="C1687" i="24"/>
  <c r="C1690" i="24" s="1"/>
  <c r="D2216" i="24"/>
  <c r="E2138" i="24"/>
  <c r="E2136" i="24"/>
  <c r="C2138" i="24"/>
  <c r="C2136" i="24"/>
  <c r="C2139" i="24" s="1"/>
  <c r="D2057" i="24"/>
  <c r="D2055" i="24"/>
  <c r="E2016" i="24"/>
  <c r="E2014" i="24"/>
  <c r="C2016" i="24"/>
  <c r="C2014" i="24"/>
  <c r="C2017" i="24" s="1"/>
  <c r="D1942" i="24"/>
  <c r="D1940" i="24"/>
  <c r="E1873" i="24"/>
  <c r="E1871" i="24"/>
  <c r="E1874" i="24" s="1"/>
  <c r="C1873" i="24"/>
  <c r="C1871" i="24"/>
  <c r="C1874" i="24" s="1"/>
  <c r="E1846" i="24"/>
  <c r="E1844" i="24"/>
  <c r="C1846" i="24"/>
  <c r="C1844" i="24"/>
  <c r="C1847" i="24" s="1"/>
  <c r="E1820" i="24"/>
  <c r="E1818" i="24"/>
  <c r="E1821" i="24" s="1"/>
  <c r="C1820" i="24"/>
  <c r="C1818" i="24"/>
  <c r="C1821" i="24" s="1"/>
  <c r="D1767" i="24"/>
  <c r="D1765" i="24"/>
  <c r="D1768" i="24" s="1"/>
  <c r="E1767" i="24"/>
  <c r="E1663" i="24"/>
  <c r="E1611" i="24"/>
  <c r="D1558" i="24"/>
  <c r="D1556" i="24"/>
  <c r="E1532" i="24"/>
  <c r="E1530" i="24"/>
  <c r="C1532" i="24"/>
  <c r="C1530" i="24"/>
  <c r="C1533" i="24" s="1"/>
  <c r="D1506" i="24"/>
  <c r="D1504" i="24"/>
  <c r="E1479" i="24"/>
  <c r="E1477" i="24"/>
  <c r="C1479" i="24"/>
  <c r="C1477" i="24"/>
  <c r="C1480" i="24" s="1"/>
  <c r="D1453" i="24"/>
  <c r="D1451" i="24"/>
  <c r="D1401" i="24"/>
  <c r="D1399" i="24"/>
  <c r="D1402" i="24" s="1"/>
  <c r="E1375" i="24"/>
  <c r="E1373" i="24"/>
  <c r="E1376" i="24" s="1"/>
  <c r="C1375" i="24"/>
  <c r="C1373" i="24"/>
  <c r="C1376" i="24" s="1"/>
  <c r="D1349" i="24"/>
  <c r="D1347" i="24"/>
  <c r="D1350" i="24" s="1"/>
  <c r="E1323" i="24"/>
  <c r="E1321" i="24"/>
  <c r="E1324" i="24" s="1"/>
  <c r="C1323" i="24"/>
  <c r="C1321" i="24"/>
  <c r="C1324" i="24" s="1"/>
  <c r="D1297" i="24"/>
  <c r="D1295" i="24"/>
  <c r="D1298" i="24" s="1"/>
  <c r="E1271" i="24"/>
  <c r="E1269" i="24"/>
  <c r="E1272" i="24" s="1"/>
  <c r="C1271" i="24"/>
  <c r="C1269" i="24"/>
  <c r="C1272" i="24" s="1"/>
  <c r="D1245" i="24"/>
  <c r="D1243" i="24"/>
  <c r="D1246" i="24" s="1"/>
  <c r="E1219" i="24"/>
  <c r="E1217" i="24"/>
  <c r="E1220" i="24" s="1"/>
  <c r="C1219" i="24"/>
  <c r="C1217" i="24"/>
  <c r="C1220" i="24" s="1"/>
  <c r="D1193" i="24"/>
  <c r="D1191" i="24"/>
  <c r="D1194" i="24" s="1"/>
  <c r="E1167" i="24"/>
  <c r="E1165" i="24"/>
  <c r="E1168" i="24" s="1"/>
  <c r="C1167" i="24"/>
  <c r="C1165" i="24"/>
  <c r="C1168" i="24" s="1"/>
  <c r="D1141" i="24"/>
  <c r="D1139" i="24"/>
  <c r="D1142" i="24" s="1"/>
  <c r="E1115" i="24"/>
  <c r="E1113" i="24"/>
  <c r="E1116" i="24" s="1"/>
  <c r="C1115" i="24"/>
  <c r="C1113" i="24"/>
  <c r="C1116" i="24" s="1"/>
  <c r="D1089" i="24"/>
  <c r="D1087" i="24"/>
  <c r="D1090" i="24" s="1"/>
  <c r="E1063" i="24"/>
  <c r="E1061" i="24"/>
  <c r="E1064" i="24" s="1"/>
  <c r="C1063" i="24"/>
  <c r="C1061" i="24"/>
  <c r="C1064" i="24" s="1"/>
  <c r="D1037" i="24"/>
  <c r="D1035" i="24"/>
  <c r="D1038" i="24" s="1"/>
  <c r="E1011" i="24"/>
  <c r="E1009" i="24"/>
  <c r="E1012" i="24" s="1"/>
  <c r="C1011" i="24"/>
  <c r="C1009" i="24"/>
  <c r="C1012" i="24" s="1"/>
  <c r="D985" i="24"/>
  <c r="D983" i="24"/>
  <c r="D986" i="24" s="1"/>
  <c r="E959" i="24"/>
  <c r="E957" i="24"/>
  <c r="E960" i="24" s="1"/>
  <c r="C959" i="24"/>
  <c r="C957" i="24"/>
  <c r="C960" i="24" s="1"/>
  <c r="D932" i="24"/>
  <c r="D930" i="24"/>
  <c r="D933" i="24" s="1"/>
  <c r="E906" i="24"/>
  <c r="E904" i="24"/>
  <c r="E907" i="24" s="1"/>
  <c r="C906" i="24"/>
  <c r="C904" i="24"/>
  <c r="C907" i="24" s="1"/>
  <c r="D1689" i="24"/>
  <c r="E1636" i="24"/>
  <c r="E1634" i="24"/>
  <c r="E1637" i="24" s="1"/>
  <c r="C1636" i="24"/>
  <c r="C1634" i="24"/>
  <c r="C1637" i="24" s="1"/>
  <c r="C1584" i="24"/>
  <c r="C1582" i="24"/>
  <c r="C1585" i="24" s="1"/>
  <c r="D1584" i="24"/>
  <c r="E1427" i="24"/>
  <c r="E1425" i="24"/>
  <c r="C1427" i="24"/>
  <c r="C1425" i="24"/>
  <c r="C1428" i="24" s="1"/>
  <c r="E854" i="24"/>
  <c r="E852" i="24"/>
  <c r="E855" i="24" s="1"/>
  <c r="C854" i="24"/>
  <c r="C852" i="24"/>
  <c r="C855" i="24" s="1"/>
  <c r="D828" i="24"/>
  <c r="D826" i="24"/>
  <c r="D829" i="24" s="1"/>
  <c r="E749" i="24"/>
  <c r="E747" i="24"/>
  <c r="C749" i="24"/>
  <c r="C747" i="24"/>
  <c r="C750" i="24" s="1"/>
  <c r="D723" i="24"/>
  <c r="D721" i="24"/>
  <c r="E694" i="24"/>
  <c r="E692" i="24"/>
  <c r="E695" i="24" s="1"/>
  <c r="C694" i="24"/>
  <c r="C692" i="24"/>
  <c r="C695" i="24" s="1"/>
  <c r="E580" i="24"/>
  <c r="E578" i="24"/>
  <c r="C580" i="24"/>
  <c r="C578" i="24"/>
  <c r="C581" i="24" s="1"/>
  <c r="D543" i="24"/>
  <c r="D541" i="24"/>
  <c r="E505" i="24"/>
  <c r="E503" i="24"/>
  <c r="C505" i="24"/>
  <c r="C503" i="24"/>
  <c r="C506" i="24" s="1"/>
  <c r="D478" i="24"/>
  <c r="D476" i="24"/>
  <c r="E452" i="24"/>
  <c r="E450" i="24"/>
  <c r="C452" i="24"/>
  <c r="C450" i="24"/>
  <c r="C453" i="24" s="1"/>
  <c r="D426" i="24"/>
  <c r="D424" i="24"/>
  <c r="E400" i="24"/>
  <c r="E398" i="24"/>
  <c r="C400" i="24"/>
  <c r="C398" i="24"/>
  <c r="C401" i="24" s="1"/>
  <c r="D373" i="24"/>
  <c r="D371" i="24"/>
  <c r="E320" i="24"/>
  <c r="E318" i="24"/>
  <c r="C320" i="24"/>
  <c r="C318" i="24"/>
  <c r="C321" i="24" s="1"/>
  <c r="D294" i="24"/>
  <c r="D292" i="24"/>
  <c r="E268" i="24"/>
  <c r="E266" i="24"/>
  <c r="C268" i="24"/>
  <c r="C266" i="24"/>
  <c r="C269" i="24" s="1"/>
  <c r="D239" i="24"/>
  <c r="D237" i="24"/>
  <c r="C47" i="24"/>
  <c r="C77" i="24" s="1"/>
  <c r="B2958" i="24"/>
  <c r="B615" i="24"/>
  <c r="C618" i="24" s="1"/>
  <c r="C617" i="24"/>
  <c r="D580" i="24"/>
  <c r="D578" i="24"/>
  <c r="E543" i="24"/>
  <c r="E541" i="24"/>
  <c r="C543" i="24"/>
  <c r="C541" i="24"/>
  <c r="C544" i="24" s="1"/>
  <c r="D505" i="24"/>
  <c r="D503" i="24"/>
  <c r="E478" i="24"/>
  <c r="E476" i="24"/>
  <c r="C478" i="24"/>
  <c r="C476" i="24"/>
  <c r="C479" i="24" s="1"/>
  <c r="D452" i="24"/>
  <c r="D450" i="24"/>
  <c r="E426" i="24"/>
  <c r="E424" i="24"/>
  <c r="C426" i="24"/>
  <c r="C424" i="24"/>
  <c r="C427" i="24" s="1"/>
  <c r="D400" i="24"/>
  <c r="D398" i="24"/>
  <c r="E373" i="24"/>
  <c r="E371" i="24"/>
  <c r="C373" i="24"/>
  <c r="C371" i="24"/>
  <c r="C374" i="24" s="1"/>
  <c r="E347" i="24"/>
  <c r="E345" i="24"/>
  <c r="E348" i="24" s="1"/>
  <c r="C345" i="24"/>
  <c r="D320" i="24"/>
  <c r="D318" i="24"/>
  <c r="E294" i="24"/>
  <c r="E292" i="24"/>
  <c r="C294" i="24"/>
  <c r="C292" i="24"/>
  <c r="C295" i="24" s="1"/>
  <c r="D268" i="24"/>
  <c r="D266" i="24"/>
  <c r="E239" i="24"/>
  <c r="E237" i="24"/>
  <c r="C239" i="24"/>
  <c r="C237" i="24"/>
  <c r="C240" i="24" s="1"/>
  <c r="D198" i="24"/>
  <c r="D196" i="24"/>
  <c r="D199" i="24" s="1"/>
  <c r="E161" i="24"/>
  <c r="E159" i="24"/>
  <c r="C159" i="24"/>
  <c r="C162" i="24" s="1"/>
  <c r="D124" i="24"/>
  <c r="D122" i="24"/>
  <c r="E87" i="24"/>
  <c r="E85" i="24"/>
  <c r="E88" i="24" s="1"/>
  <c r="C87" i="24"/>
  <c r="C85" i="24"/>
  <c r="C88" i="24" s="1"/>
  <c r="E2958" i="24"/>
  <c r="D599" i="21"/>
  <c r="D634" i="21"/>
  <c r="E634" i="21"/>
  <c r="E599" i="21"/>
  <c r="C634" i="21"/>
  <c r="C599" i="21"/>
  <c r="E777" i="24" l="1"/>
  <c r="C161" i="24"/>
  <c r="E1900" i="24"/>
  <c r="E162" i="24"/>
  <c r="C348" i="24"/>
  <c r="D724" i="24"/>
  <c r="D1454" i="24"/>
  <c r="E1480" i="24"/>
  <c r="D1559" i="24"/>
  <c r="D125" i="24"/>
  <c r="E750" i="24"/>
  <c r="C347" i="24"/>
  <c r="E1847" i="24"/>
  <c r="D2165" i="24"/>
  <c r="D2349" i="24"/>
  <c r="B363" i="24"/>
  <c r="E295" i="24"/>
  <c r="E427" i="24"/>
  <c r="D506" i="24"/>
  <c r="D2422" i="24"/>
  <c r="D2533" i="24"/>
  <c r="E2942" i="24"/>
  <c r="B188" i="24"/>
  <c r="D269" i="24"/>
  <c r="D401" i="24"/>
  <c r="D2058" i="24"/>
  <c r="E2139" i="24"/>
  <c r="E1742" i="24"/>
  <c r="E2243" i="24"/>
  <c r="E2322" i="24"/>
  <c r="D802" i="24"/>
  <c r="E240" i="24"/>
  <c r="D321" i="24"/>
  <c r="E374" i="24"/>
  <c r="D453" i="24"/>
  <c r="E479" i="24"/>
  <c r="D581" i="24"/>
  <c r="E1428" i="24"/>
  <c r="D1507" i="24"/>
  <c r="E1533" i="24"/>
  <c r="E2733" i="24"/>
  <c r="D2382" i="24"/>
  <c r="D2385" i="24" s="1"/>
  <c r="D2411" i="24"/>
  <c r="D1943" i="24"/>
  <c r="E2017" i="24"/>
  <c r="E2385" i="24"/>
  <c r="E2459" i="24"/>
  <c r="E802" i="24"/>
  <c r="D1690" i="24"/>
  <c r="D1716" i="24"/>
  <c r="E2602" i="24"/>
  <c r="D2916" i="24"/>
  <c r="E2296" i="24"/>
  <c r="E2681" i="24"/>
  <c r="D32" i="26"/>
  <c r="E803" i="24"/>
  <c r="C95" i="26"/>
  <c r="E137" i="26"/>
  <c r="C68" i="26"/>
  <c r="C66" i="26"/>
  <c r="C69" i="26" s="1"/>
  <c r="C153" i="26"/>
  <c r="C186" i="26" s="1"/>
  <c r="E186" i="26"/>
  <c r="E68" i="26"/>
  <c r="E66" i="26"/>
  <c r="E69" i="26" s="1"/>
  <c r="E153" i="26"/>
  <c r="C575" i="25"/>
  <c r="D575" i="25"/>
  <c r="D653" i="25"/>
  <c r="E653" i="25"/>
  <c r="D627" i="25"/>
  <c r="E627" i="25"/>
  <c r="C601" i="25"/>
  <c r="D601" i="25"/>
  <c r="D544" i="24"/>
  <c r="E581" i="24"/>
  <c r="D2139" i="24"/>
  <c r="D1847" i="24"/>
  <c r="D695" i="24"/>
  <c r="E724" i="24"/>
  <c r="D750" i="24"/>
  <c r="D777" i="24"/>
  <c r="D803" i="24"/>
  <c r="E829" i="24"/>
  <c r="D855" i="24"/>
  <c r="D88" i="24"/>
  <c r="E125" i="24"/>
  <c r="D655" i="24"/>
  <c r="D907" i="24"/>
  <c r="D2017" i="24"/>
  <c r="D1874" i="24"/>
  <c r="E2113" i="24"/>
  <c r="E2270" i="24"/>
  <c r="E2422" i="24"/>
  <c r="D2991" i="24"/>
  <c r="D2496" i="24"/>
  <c r="D2322" i="24"/>
  <c r="E2349" i="24"/>
  <c r="D2681" i="24"/>
  <c r="E2707" i="24"/>
  <c r="D2733" i="24"/>
  <c r="E2759" i="24"/>
  <c r="D2785" i="24"/>
  <c r="E2811" i="24"/>
  <c r="D2837" i="24"/>
  <c r="E2916" i="24"/>
  <c r="E544" i="24"/>
  <c r="C2958" i="24"/>
  <c r="C50" i="24"/>
  <c r="C48" i="24"/>
  <c r="D50" i="24"/>
  <c r="D240" i="24"/>
  <c r="E269" i="24"/>
  <c r="D295" i="24"/>
  <c r="E321" i="24"/>
  <c r="D374" i="24"/>
  <c r="E401" i="24"/>
  <c r="D427" i="24"/>
  <c r="E453" i="24"/>
  <c r="D479" i="24"/>
  <c r="E506" i="24"/>
  <c r="D1637" i="24"/>
  <c r="E2058" i="24"/>
  <c r="E1768" i="24"/>
  <c r="E2864" i="24"/>
  <c r="D162" i="24"/>
  <c r="E199" i="24"/>
  <c r="D348" i="24"/>
  <c r="E933" i="24"/>
  <c r="D960" i="24"/>
  <c r="E986" i="24"/>
  <c r="D1012" i="24"/>
  <c r="E1038" i="24"/>
  <c r="D1064" i="24"/>
  <c r="E1090" i="24"/>
  <c r="D1116" i="24"/>
  <c r="E1142" i="24"/>
  <c r="D1168" i="24"/>
  <c r="E1194" i="24"/>
  <c r="D1220" i="24"/>
  <c r="E1246" i="24"/>
  <c r="D1272" i="24"/>
  <c r="E1298" i="24"/>
  <c r="D1324" i="24"/>
  <c r="E1350" i="24"/>
  <c r="D1376" i="24"/>
  <c r="E1402" i="24"/>
  <c r="E1454" i="24"/>
  <c r="D1480" i="24"/>
  <c r="E1507" i="24"/>
  <c r="D1533" i="24"/>
  <c r="E1559" i="24"/>
  <c r="D1585" i="24"/>
  <c r="D1428" i="24"/>
  <c r="D1794" i="24"/>
  <c r="D1980" i="24"/>
  <c r="D1900" i="24"/>
  <c r="E1943" i="24"/>
  <c r="E1980" i="24"/>
  <c r="D1821" i="24"/>
  <c r="E2087" i="24"/>
  <c r="D2217" i="24"/>
  <c r="D2655" i="24"/>
  <c r="E2655" i="24"/>
  <c r="D2459" i="24"/>
  <c r="E2629" i="24"/>
  <c r="D2296" i="24"/>
  <c r="D2942" i="24"/>
  <c r="E2991" i="24"/>
  <c r="D69" i="26" l="1"/>
  <c r="C51" i="24"/>
  <c r="D51" i="24"/>
  <c r="C2991" i="24"/>
</calcChain>
</file>

<file path=xl/sharedStrings.xml><?xml version="1.0" encoding="utf-8"?>
<sst xmlns="http://schemas.openxmlformats.org/spreadsheetml/2006/main" count="6506" uniqueCount="1004">
  <si>
    <t>FORMAT 2: FORMATI STANDARD I PËRGATITJES SË KËRKESAVE BUXHETORE PBA 2020-2022</t>
  </si>
  <si>
    <t>Emërtimi i Programit Buxhetor</t>
  </si>
  <si>
    <t>Kodi i Programit</t>
  </si>
  <si>
    <t>Programi Buxhetor Afatmesëm</t>
  </si>
  <si>
    <t>2020-2022</t>
  </si>
  <si>
    <t>Përshkrimi i Programit</t>
  </si>
  <si>
    <t>Qëllimet e Politikës së Programit</t>
  </si>
  <si>
    <t>Treguesit e Performancës në nivel Qëllimi</t>
  </si>
  <si>
    <t>Buxheti</t>
  </si>
  <si>
    <t>Parashikimi</t>
  </si>
  <si>
    <t>Objektivi 1 i Politikës së Programit</t>
  </si>
  <si>
    <t>Treguesit e Performancës për Objektivin 1</t>
  </si>
  <si>
    <t>Produktet për Objektivin 1</t>
  </si>
  <si>
    <t xml:space="preserve">Shpenzimet Korrente* </t>
  </si>
  <si>
    <t>Produkti 1</t>
  </si>
  <si>
    <t>Përshkrimi i Produktit:</t>
  </si>
  <si>
    <t>Njësia Matëse</t>
  </si>
  <si>
    <t>Sasia</t>
  </si>
  <si>
    <t>Kosto totale (në mijë lekë)</t>
  </si>
  <si>
    <t>Kosto për njësi (në mijë lekë)</t>
  </si>
  <si>
    <t xml:space="preserve">Ndryshimi në % i Sasisë  </t>
  </si>
  <si>
    <t>…</t>
  </si>
  <si>
    <t xml:space="preserve">Ndryshimi në % i kostos totale  </t>
  </si>
  <si>
    <t>Ndryshimi në % i kostos për njësi</t>
  </si>
  <si>
    <t xml:space="preserve">600. Pagat </t>
  </si>
  <si>
    <t>601. Sigurimet Shoqërore dhe Shendetësore</t>
  </si>
  <si>
    <t xml:space="preserve">602. Mallrat dhe shërbimet </t>
  </si>
  <si>
    <t xml:space="preserve">603. Subvencionet </t>
  </si>
  <si>
    <t>604. Transferta të brendshme</t>
  </si>
  <si>
    <t>605. Transferta të jashtme</t>
  </si>
  <si>
    <t xml:space="preserve">606. Transferta për familjet dhe individët </t>
  </si>
  <si>
    <t>Kosto totale e produktit 1</t>
  </si>
  <si>
    <t>Kontroll</t>
  </si>
  <si>
    <t>Shpenzimet Kapitale***</t>
  </si>
  <si>
    <t>Kategoria 1: Shpenzimet Administrative Kapitale</t>
  </si>
  <si>
    <t>Kodi i Projektit të Investimeve****</t>
  </si>
  <si>
    <t xml:space="preserve">230. Aktive të patrupëzuara </t>
  </si>
  <si>
    <t xml:space="preserve">231. Aktive të trupëzuara </t>
  </si>
  <si>
    <t xml:space="preserve">Shënim: Shpjegoni supozimet dhe llogaritjet për Produktin 1 </t>
  </si>
  <si>
    <t>Kodi i Projektit të Investimeve</t>
  </si>
  <si>
    <t>Produkti 2</t>
  </si>
  <si>
    <t>Kosto totale e produktit 2</t>
  </si>
  <si>
    <t>Shpenzimet Kapitale</t>
  </si>
  <si>
    <t>Kategoria 2: Shpenzimet për projekte investimesh</t>
  </si>
  <si>
    <t xml:space="preserve">Shpenzimet Korrente </t>
  </si>
  <si>
    <t>Kosto totale e produktit sipas artikujve ekonomikë</t>
  </si>
  <si>
    <t xml:space="preserve">Shënim: Shpjegoni supozimet dhe llogaritjet për Produktin 2 (Metoda 2) </t>
  </si>
  <si>
    <t>Produkti 3</t>
  </si>
  <si>
    <t>Kosto totale e produktit 3</t>
  </si>
  <si>
    <t>Produkti 4</t>
  </si>
  <si>
    <t>Kosto totale e produktit 4</t>
  </si>
  <si>
    <t>Totali i shpenzimeve të Programit sipas produkteve*****</t>
  </si>
  <si>
    <t>Totali i shpenzimeve të Programit sipas artikujve*****</t>
  </si>
  <si>
    <t>Ndryshimi në % i totalit të shpenzimeve të Programit</t>
  </si>
  <si>
    <t>230. Aktivet e patrupëzuara</t>
  </si>
  <si>
    <t>231. Aktivet e trupëzuara</t>
  </si>
  <si>
    <t>Buxheti 2020-2022</t>
  </si>
  <si>
    <t>Kapitulli 01</t>
  </si>
  <si>
    <t>Kapitulli 05</t>
  </si>
  <si>
    <t xml:space="preserve">Produkti 1 </t>
  </si>
  <si>
    <t>Kodi i Projektit sipas listes se investimeve</t>
  </si>
  <si>
    <t>Kapitull 02</t>
  </si>
  <si>
    <t>Kapitulli 03</t>
  </si>
  <si>
    <t>Kapitulli 04</t>
  </si>
  <si>
    <t xml:space="preserve">Kosto totale e produktit </t>
  </si>
  <si>
    <t>Kapitull 05</t>
  </si>
  <si>
    <t>Kapitulli 02</t>
  </si>
  <si>
    <t>Trend rrites</t>
  </si>
  <si>
    <t>Numër pajisjesh</t>
  </si>
  <si>
    <t xml:space="preserve">FORMAT 2: FORMATI STANDARD I PËRGATITJES SË KËRKESAVE BUXHETORE PBA 2020-2022 </t>
  </si>
  <si>
    <t>Nr Pajisje</t>
  </si>
  <si>
    <t xml:space="preserve">Produkti 2 </t>
  </si>
  <si>
    <t xml:space="preserve">Produkti 3 </t>
  </si>
  <si>
    <t xml:space="preserve">Produkti 4 </t>
  </si>
  <si>
    <t>Kosto totale e produktit 5</t>
  </si>
  <si>
    <t xml:space="preserve"> </t>
  </si>
  <si>
    <t>Nr. Inspektimesh</t>
  </si>
  <si>
    <t xml:space="preserve">Kodi i Projektit të Investimeve </t>
  </si>
  <si>
    <t>Limiti - Faza e Pare</t>
  </si>
  <si>
    <t>Planifikim Menaxhimi</t>
  </si>
  <si>
    <t>01110</t>
  </si>
  <si>
    <t>Zhvillimi dhe zbatimi i politikave të punëve të brendshme, nëpërmjet kryerjes së sherbimeve publike, koordinimit dhe monitorimit  të përformancës së programeve të Ministrisë si dhe promovimi i zhvillimit të kapaciteteve menaxhuese në të gjitha nivelet për të bërë të mundur përgatitjen dhe implementimin e politikave dhe kuadrit ligjor, në përputhje me standartet e BE-së. Vënia nën kontroll e situatës ndërtimore si dhe vendosja e sanksioneve për parandalimin e situatave të paligjshme.</t>
  </si>
  <si>
    <t>Të kontribuojë në ngritjen e kapaciteteve të stafit të Ministrisë, duke bërë të mundur kordinimin e politikave për planifikimin e fondeve duke hartuar dhe zbatuar strategji për minimizimin e riskut. Sigurimi i legjislacionit në fushën e ndertimit dhe planifikimit të territorit, të burimeve ujore si dhe ushtrimi i kontrolleve dhe zbatimi i sanksioneve.</t>
  </si>
  <si>
    <t xml:space="preserve">1. Rekomandime të zbatuara të auditimeve të kryera. </t>
  </si>
  <si>
    <t>2. Gra të përfaqësuara në nivele drejtuese.</t>
  </si>
  <si>
    <t>3. Raporti gra/burra për program.</t>
  </si>
  <si>
    <t xml:space="preserve">Menaxhimi me efiçence dhe efektivitet i burimeve njerëzore dhe financiare. </t>
  </si>
  <si>
    <t>1. % e punonjësve të trajnuar kundrejt totalit.</t>
  </si>
  <si>
    <t>2. Inspektimi i Veprave penale nëpermjet një sistemi bashkëkohor</t>
  </si>
  <si>
    <t>Akte ligjore dhe nënligjore të hartuara</t>
  </si>
  <si>
    <t>Përgatitja e akteve të ndryshme ligjore dhe nënligjore për të gjitha programet.</t>
  </si>
  <si>
    <t>Nr. aktesh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</si>
  <si>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1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</si>
  <si>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 xml:space="preserve">  </t>
  </si>
  <si>
    <t>Auditimi të kryera,</t>
  </si>
  <si>
    <t>Pergatitja e raporteve dhe gjetjeve te auditimit te brendshem sipas standarteve europiane.</t>
  </si>
  <si>
    <t xml:space="preserve"> Nr. Auditimesh</t>
  </si>
  <si>
    <r>
      <t>Detajimi i Kostos Totale të</t>
    </r>
    <r>
      <rPr>
        <b/>
        <sz val="8"/>
        <color indexed="10"/>
        <rFont val="Times New Roman"/>
        <family val="1"/>
        <charset val="238"/>
      </rPr>
      <t xml:space="preserve"> Produktit 2 </t>
    </r>
    <r>
      <rPr>
        <b/>
        <sz val="8"/>
        <color indexed="8"/>
        <rFont val="Times New Roman"/>
        <family val="1"/>
        <charset val="238"/>
      </rPr>
      <t>sipas Artikujve Ekonomikë</t>
    </r>
  </si>
  <si>
    <t xml:space="preserve"> Inspektime të kryera të veprave penale nga sistemi bashkëkohor</t>
  </si>
  <si>
    <t>Rritja e performances duke ruajtur treguesit e arritur në parandalimin dhe goditjen e veprimtarise së kundraligjshme të punonjësve të strukturave që janë objekt i SH.Ç.B.A</t>
  </si>
  <si>
    <r>
      <t>Detajimi i Kostos Totale të</t>
    </r>
    <r>
      <rPr>
        <b/>
        <sz val="8"/>
        <color indexed="10"/>
        <rFont val="Times New Roman"/>
        <family val="1"/>
        <charset val="238"/>
      </rPr>
      <t xml:space="preserve"> Produktit 3 </t>
    </r>
    <r>
      <rPr>
        <b/>
        <sz val="8"/>
        <color indexed="8"/>
        <rFont val="Times New Roman"/>
        <family val="1"/>
        <charset val="238"/>
      </rPr>
      <t>sipas Artikujve Ekonomikë</t>
    </r>
  </si>
  <si>
    <t xml:space="preserve">Shënim: Shpjegoni supozimet dhe llogaritjet për Produktin 3 (Metoda 2) </t>
  </si>
  <si>
    <t xml:space="preserve">Mjete transporti të sherbyera </t>
  </si>
  <si>
    <t xml:space="preserve">Do të përmirësohen teknikat e sherbimeve dhe mirembajtjes se mjeteve të transportit. </t>
  </si>
  <si>
    <t>Nr. mjetesh</t>
  </si>
  <si>
    <r>
      <t>Detajimi i Kostos Totale të</t>
    </r>
    <r>
      <rPr>
        <b/>
        <sz val="8"/>
        <color indexed="10"/>
        <rFont val="Times New Roman"/>
        <family val="1"/>
        <charset val="238"/>
      </rPr>
      <t xml:space="preserve"> Produktit 4 </t>
    </r>
    <r>
      <rPr>
        <b/>
        <sz val="8"/>
        <color indexed="8"/>
        <rFont val="Times New Roman"/>
        <family val="1"/>
        <charset val="238"/>
      </rPr>
      <t>sipas Artikujve Ekonomikë</t>
    </r>
  </si>
  <si>
    <t xml:space="preserve">Shënim: Shpjegoni supozimet dhe llogaritjet për Produktin 4 (Metoda 2) </t>
  </si>
  <si>
    <t>Projekti 1.</t>
  </si>
  <si>
    <t>Rikonstruksion Objekti</t>
  </si>
  <si>
    <t>Rikonstruksion i Objektit të Arkivit të Sistemit të Ministrise së Brendshme në QFMT-Mullet.</t>
  </si>
  <si>
    <t>18AS201</t>
  </si>
  <si>
    <t>Godina është totalisht e amortizuar, jashtë funksionit për arkivimin e dokumentacionit.</t>
  </si>
  <si>
    <t>Nr. Godine</t>
  </si>
  <si>
    <r>
      <t xml:space="preserve">Detajimi i Kostos Totale të </t>
    </r>
    <r>
      <rPr>
        <b/>
        <sz val="6"/>
        <color indexed="10"/>
        <rFont val="Times New Roman"/>
        <family val="1"/>
        <charset val="238"/>
      </rPr>
      <t>Produktit 1</t>
    </r>
    <r>
      <rPr>
        <b/>
        <sz val="6"/>
        <color indexed="8"/>
        <rFont val="Times New Roman"/>
        <family val="1"/>
        <charset val="238"/>
      </rPr>
      <t xml:space="preserve"> sipas Artikujve Ekonomikë</t>
    </r>
  </si>
  <si>
    <t>Rikonstruksion i çatise kapanonit makinave rezerve, çatise magazines pjeseve të këmbimit, motorrave dhe gomave në Q.SH.A.M.T.</t>
  </si>
  <si>
    <t>M160817</t>
  </si>
  <si>
    <t>Çatite e një kapanoni dhe tri magazinave jane të demtuara dhe të mbuluara me material jashte kushteve shendetesore.</t>
  </si>
  <si>
    <t>Nr. çatish</t>
  </si>
  <si>
    <r>
      <t xml:space="preserve">Detajimi i Kostos Totale të </t>
    </r>
    <r>
      <rPr>
        <b/>
        <sz val="7"/>
        <color indexed="10"/>
        <rFont val="Times New Roman"/>
        <family val="1"/>
        <charset val="238"/>
      </rPr>
      <t>Produktit 2</t>
    </r>
    <r>
      <rPr>
        <b/>
        <sz val="7"/>
        <color indexed="8"/>
        <rFont val="Times New Roman"/>
        <family val="1"/>
        <charset val="238"/>
      </rPr>
      <t xml:space="preserve"> sipas Artikujve Ekonomikë</t>
    </r>
  </si>
  <si>
    <t>Shënim: Shpjegoni supozimet dhe llogaritjet për Produktin 2</t>
  </si>
  <si>
    <t>Rikonstruksioni i Hotelit Nr. 1 + Mobilim ne Sh.P.D .</t>
  </si>
  <si>
    <t>M160493</t>
  </si>
  <si>
    <t>Godina është totalisht e amortizuar, jashtë funksionit për akomodimin e pushuesve dhe të personave policor që trajnohen si dhe e pamobiluar.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</si>
  <si>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3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</si>
  <si>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 xml:space="preserve">Shënim: Shpjegoni supozimet dhe llogaritjet për Produktin 3 </t>
  </si>
  <si>
    <t>Ne kete vlere sebashku me rikonstruksinin e godines do të bëhet edhe mobilimi e për pasojë luhatja e kostos nuk është reale pasi si njësi matëse është vendosur vetëm nr. godine dhe jo nr. paisjesh për mobilim.</t>
  </si>
  <si>
    <t>Projekti 2.</t>
  </si>
  <si>
    <t>Blerje paisje zyre dhe kompjuterike.</t>
  </si>
  <si>
    <t>Paisje zyre te blera per Aparatin e MB,</t>
  </si>
  <si>
    <t>M160911</t>
  </si>
  <si>
    <t>Kompletimi dhe zevendesimi i paisjeve të zyrave të vjetëruara me të reja në Aparatin e MB</t>
  </si>
  <si>
    <t>Nr. Paisjesh</t>
  </si>
  <si>
    <t>Orendi e paisje zyre të blera për SH.Ç.B.A</t>
  </si>
  <si>
    <t>Kompletimi dhe zevendesimi i paisjeve të zyrave të vjetëruara me të reja në SH.Ç.B.A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</si>
  <si>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2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</si>
  <si>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 xml:space="preserve">Shënim: Shpjegoni supozimet dhe llogaritjet për Produktin 2 </t>
  </si>
  <si>
    <t>Paisje zyre dhe pergjimi te blera per SH.Ç.B.A</t>
  </si>
  <si>
    <t>M160913</t>
  </si>
  <si>
    <t>Kompletimi dhe zevendesimi i paisjeve të zyrave të vjetëruara me të reja per SH.Ç.B.A</t>
  </si>
  <si>
    <t>Paisje zyre  te blera per I.K.M.T</t>
  </si>
  <si>
    <t>M160002</t>
  </si>
  <si>
    <t>Kompletimi dhe zevendesimi i paisjeve të zyrave të vjetëruara me të reja per I.K.M.T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</si>
  <si>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4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</si>
  <si>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 xml:space="preserve">Shënim: Shpjegoni supozimet dhe llogaritjet për Produktin 4 </t>
  </si>
  <si>
    <t>Produkti 5</t>
  </si>
  <si>
    <t>Paisje eletronike të blera për I.K.M.T</t>
  </si>
  <si>
    <t>Kompletimi dhe zevendesimi i paisjeve elektronike të vjetëruara me të reja per I.K.M.T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</si>
  <si>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5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</si>
  <si>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 xml:space="preserve">Shënim: Shpjegoni supozimet dhe llogaritjet për Produktin 5 </t>
  </si>
  <si>
    <t>Produkti 6</t>
  </si>
  <si>
    <t>Paisje zyre  të blera për SH.P.Durres</t>
  </si>
  <si>
    <t>Kompletimi dhe zevendesimi i paisjeve te zyrave të vjetëruara me të reja per SH.P.Durres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</si>
  <si>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>Produktit 6</t>
    </r>
    <r>
      <rPr>
        <b/>
        <sz val="8"/>
        <color indexed="8"/>
        <rFont val="Times New Roman"/>
        <family val="1"/>
        <charset val="238"/>
      </rPr>
      <t xml:space="preserve"> sipas Artikujve Ekonomikë</t>
    </r>
  </si>
  <si>
    <t>Kosto totale e produktit 6</t>
  </si>
  <si>
    <t xml:space="preserve">Shënim: Shpjegoni supozimet dhe llogaritjet për Produktin 6 </t>
  </si>
  <si>
    <t>Projekti 3.</t>
  </si>
  <si>
    <t>Blerje Automjeti</t>
  </si>
  <si>
    <t>Automjete të blera për Aparatin e MB,</t>
  </si>
  <si>
    <t>M160475</t>
  </si>
  <si>
    <t>Paisja me automjete te reja te tipeve te ndryshme per Aparatin e MB.</t>
  </si>
  <si>
    <t>Nr. Automjetesh</t>
  </si>
  <si>
    <t>Eskavator të blere për IKMT</t>
  </si>
  <si>
    <t>Paisja e institucionit te IKMT me nje eskavator për prishjen e objekteve pa leje,  përkatësisht objektet mbi 4 kate, ku nuk mund të përdoret eksploziv por është domosdoshme të përdoret mjet i rëndë nëpërmjet të cilit mund të realizohet prishja e objektit duke e thërmuar atë.</t>
  </si>
  <si>
    <t>Objektivi 2 i Politikës së Programit</t>
  </si>
  <si>
    <t>Përmbushja e të drejtave per arsimim, punësim, kujdes shoqëror e shendetësor të personave që kanë aplikuar dhe përfituar mbrojtje ndërkombëtare në Republikën e Shqipërisë.</t>
  </si>
  <si>
    <t>Treguesit e Performancës për Objektivin 2</t>
  </si>
  <si>
    <t>1.  Mbeshtetja e kostos së arsimimit, punësimit si dhe kujdesit shoqëror e shendetësor të personave që kane perfituar azil.</t>
  </si>
  <si>
    <t>2.  Kapacitete pritëse ndaj totalit të kërkesave</t>
  </si>
  <si>
    <t>Produktet për Objektivin 2</t>
  </si>
  <si>
    <t>Azilkerkues të trajtuar me sherbime rezidenciale</t>
  </si>
  <si>
    <t>Trajtimi dhe mbrojtja e perkohshme e azilkerkuesve në Qendrën Kombëtare Pritese te Azilkërkuesve në Babrru.</t>
  </si>
  <si>
    <t>Nr. personash</t>
  </si>
  <si>
    <r>
      <t xml:space="preserve">Detajimi i Kostos Totale të </t>
    </r>
    <r>
      <rPr>
        <b/>
        <sz val="8"/>
        <color indexed="10"/>
        <rFont val="Times New Roman"/>
        <family val="1"/>
        <charset val="238"/>
      </rPr>
      <t xml:space="preserve">Produktit 1 </t>
    </r>
    <r>
      <rPr>
        <b/>
        <sz val="8"/>
        <color indexed="8"/>
        <rFont val="Times New Roman"/>
        <family val="1"/>
        <charset val="238"/>
      </rPr>
      <t>sipas Artikujve Ekonomikë</t>
    </r>
  </si>
  <si>
    <t xml:space="preserve">Shënim: Shpjegoni supozimet dhe llogaritjet për Produktin 1 (Metoda 2) </t>
  </si>
  <si>
    <t>Objektivi 3 i Politikës së Programit</t>
  </si>
  <si>
    <t>Inspektimi, parandalimi dhe ekzekutimi i vendimeve për prishjen e ndërtimeve të kundraligjshme.</t>
  </si>
  <si>
    <t>Treguesit e Performancës për Objektivin 3</t>
  </si>
  <si>
    <t>1.  Norma e uljes së ndërtimeve pa leje dhe objekteve të paligjshme që kanë zënë objekte me rëndësi kombëtare.</t>
  </si>
  <si>
    <t>2.  Rritja e Inspektimeve dhe kontrolleve të territorit, të ndertimeve dhe burimeve ujore.</t>
  </si>
  <si>
    <t>Inspektime të kryera në fushën e kontrollit të territorit, produkteve të ndërtimit dhe burimeve ujore nga IKMT</t>
  </si>
  <si>
    <t>Kryerja e inspektimit për kontrollin e territorit, produktet e ndertimit, burimet ujore si dhe kontrollet e INUV</t>
  </si>
  <si>
    <r>
      <t xml:space="preserve">Shënim: </t>
    </r>
    <r>
      <rPr>
        <i/>
        <sz val="8"/>
        <color indexed="8"/>
        <rFont val="Times New Roman"/>
        <family val="1"/>
        <charset val="238"/>
      </rPr>
      <t>Shpjegoni supozimet dhe llogaritjet (Metoda 1)</t>
    </r>
  </si>
  <si>
    <t>Garda e Republikës</t>
  </si>
  <si>
    <t>03150</t>
  </si>
  <si>
    <t>Ruajtja e Presidentit të Republikës, Kryetarit të Kuvendit, Kryeministrit dhe familjet e tyre, personalitetet e larta të këtij rangu që vizitojnë vendin tonë, Kryetarit të Gjykatës Kushtetuese, Z/Kryetarët e Kuvendit, Anëtarët e KM, Kryetarit te Gjykatës së Lartë, Prokurorit të Përgjithshëm, Kryetarit të KLSH, Guvernatorit te Bankës, Avokatit te Popullit, Kryetarit te KQZ-së, Kryetarit te Maxhorancës, Kryetarit te Partisë më të madhe të Opozitës Parlamentare, Kryetarit te Bashkisë së Tiranës dhe familjet, selitë dhe rezidencat qeveritare.</t>
  </si>
  <si>
    <t>Te kontribuoje në përmiresimin e vazhdueshëm të Sigurise së Personaliteteve Vendas dhe të Huaj, të Objekteve të Rendesise së Veçante nepermjet rritjes se kapaciteteve menaxhuese dhe përputhjes me standartet europiane në fushën e sigurisë.</t>
  </si>
  <si>
    <t>Standardi Gjerman mbi sigurinë e personaliteteve Vendas dhe të Huaj si edhe Sigurinë e Objekteve të Rëndësisë së Veçantë.</t>
  </si>
  <si>
    <t>Rritja e nivelit të sigurise të Personaliteteve të Larta Shtetërore dhe Objekteve të Rëndësisë së Veçantë</t>
  </si>
  <si>
    <t>Numri i rasteve të shkeljes së sigurisë ndaj numrit total të rasteve</t>
  </si>
  <si>
    <t>% e grave gardiste ndaj totalit</t>
  </si>
  <si>
    <t>Personalitete VIP vendas dhe te huaj të ruajtur nga Garda.</t>
  </si>
  <si>
    <t xml:space="preserve">Marrja e masave të nevojshme për mbrojtjen fizike të personaliteteve të ndryshme vendase dhe atyre të huaj që vizitojnë vendin tonë. </t>
  </si>
  <si>
    <r>
      <t>Shënim: Shpjegoni supozimet dhe llogaritjet për Produktin 1 (Metoda 2)</t>
    </r>
    <r>
      <rPr>
        <b/>
        <sz val="8"/>
        <color indexed="10"/>
        <rFont val="Times New Roman"/>
        <family val="1"/>
        <charset val="238"/>
      </rPr>
      <t>***</t>
    </r>
  </si>
  <si>
    <t>Projekti 1</t>
  </si>
  <si>
    <t>Blerje mjete transporti per Garden e Republikes</t>
  </si>
  <si>
    <t>Mjete transporti te blera per Garden e Republikes</t>
  </si>
  <si>
    <t>M160861</t>
  </si>
  <si>
    <t xml:space="preserve">Paisja me mjete te reja te tipeve te ndryshme per shkak te perfshirjes edhe te Gardes ne procesin e vetingut ne sistemin e drejtesise. </t>
  </si>
  <si>
    <t>Shënim: Shpjegoni supozimet dhe llogaritjet për Produktin 1 (Metoda 2)***</t>
  </si>
  <si>
    <t>Projekti  2</t>
  </si>
  <si>
    <t>Ndertim magazinash dhe ofiçine në Komandën e Gardës.</t>
  </si>
  <si>
    <t>Magazina dhe ofiçine e rikonstruktuar në Komandën e Gardës.</t>
  </si>
  <si>
    <t>M161025</t>
  </si>
  <si>
    <t>Godina e magazines se bashku me oficinen per riparimin e mjeteve jane te amortizuar</t>
  </si>
  <si>
    <t>Shënim: Shpjegoni supozimet dhe llogaritjet për Produktin 4</t>
  </si>
  <si>
    <t>FORMAT 2.1: FORMATI STANDARD I PËRGATITJES SË KËRKESAVE BUXHETORE PBA 2020-2022</t>
  </si>
  <si>
    <t>Politikat Ekzistuese në Përputhje me Tavanet Indikative Buxhetore</t>
  </si>
  <si>
    <t>Policia e Shtetit</t>
  </si>
  <si>
    <t>88</t>
  </si>
  <si>
    <t xml:space="preserve">Realizon parandalimin , hetimin dhe goditjen e veprimtarisë kriminale ne përgjithësi e trafiqeve, krimit te organizuar e terrorizmit ne veçanti, nëpërmjet  aplikimit te modelit te inteligjencës kriminale te teknikave speciale te hetimit , rritjes se bashkëpunimin ndërinstitucional e ndërkombëtare , forcimit te masave për rritjen e parametrave te sigurisë ne vend. Sigurimi i rendit publik, mbrojtja e qytetarëve dhe pronës publike e private, rritja e parametrave të sigurisë rrugore, krijimi i një mjedisi të sigurt për komunitetin, nëpërmjet shërbimeve profesionale, në kohë dhe me cilësi dhe policimit me standardet me të larta të përformancës.                                                                                                                                                                                    Hartimi dhe zbatimi i politikave për kontrollin dhe mbikëqyrjen e kufirit shtetëror ne Republikën e Shqipërisë, duke punuar në bashkëpunim me Shërbimin Doganor Shqiptar, Shërbimin Fito Sanitar, Shërbimin Veterinar, Drejtorinë Konsullore, Rojën Bregdetare dhe në përputhje me marrëveshjet bilaterale.                                                                                                                Përmirësimi i kushteve te punes e te teknollogjise  për plotësimin e infrastrukturës të strukturave operacionale dhe mbështetëse me synim realizimin e objektivave strategjike te Policisë Shtetit,  rritjen e standardeve të menaxhimit të burimeve njerëzore. Formimi   dhe kualifikimi i punonjësve të policisë, sipas standarteve të policive Europiane; Reformim i Arsimit Policor, duke përafruar legjislacionin me atë të BE-së. 
</t>
  </si>
  <si>
    <t>Lufta pa kompromis dhe ndeshkimi I ashper penal  ndaj  grupeve dhe /ose organizatave kriminale te ndryshme , si dhe I grupeve me axhenda eksremiste te dhunshme dhe terroriste duke shenjesteruar dhe goditur veprimtarine e krimit te organizuar e rrjetet kriminale   , sekuestruar dhe konfiskuar cdo aset ekonomik te paligjshem.                                                                                                                                              Përforëcimi i zbatimit të ligjit për rritjen e nivelit të sigurisë publike dhe asaj rrugore.            Menaxhimi efektiv, efecient dhe i integruar i kufijve nëpërmjet mirëfunksionimit të 27 pikave të kalimit kufitar në Republikën e Shqipërisë.                                                                                           Forcimi i kapaciteteve institucionale, garantimi i pavarësisë operacionale të policisë së shtetit dhe Konsolidimi i arsimit, kualifikimit dhe veçanërisht trajnimit të vazhdueshëm e të profilizuar të strukturave të Policisë së Shtetit.</t>
  </si>
  <si>
    <t xml:space="preserve">Parandalimi I veprave te renda Kriminale </t>
  </si>
  <si>
    <t>52 vrasje</t>
  </si>
  <si>
    <t>50 vrasje</t>
  </si>
  <si>
    <t>49 vrasje</t>
  </si>
  <si>
    <t>48 vrasje</t>
  </si>
  <si>
    <t>Hetime te kurorzuara me ndeshkim nga organet e drejtesise</t>
  </si>
  <si>
    <t>Rritja me 3 % krahasuar me vitin 2018</t>
  </si>
  <si>
    <t>Rritja me 3 % krahasuar me vitin 2019</t>
  </si>
  <si>
    <t>Rritja me 3 % krahasuar me vitin 2020</t>
  </si>
  <si>
    <t>Rritja me 3 % krahasuar me vitin 2021</t>
  </si>
  <si>
    <t>Rritja e besueshmerise se publikut ndaj strukturave hetimore te policise</t>
  </si>
  <si>
    <t xml:space="preserve">Rritja me 2 % krahasuar me vitin paraardhes </t>
  </si>
  <si>
    <t>Ulja e numrit te aksidenteve rrugore</t>
  </si>
  <si>
    <t>trend zbritës ne masen 1 % cdo vit</t>
  </si>
  <si>
    <t>Shpejtësia e reagimit ndaj krimeve</t>
  </si>
  <si>
    <t>20 minuta</t>
  </si>
  <si>
    <t>17 minuta</t>
  </si>
  <si>
    <t>15 minuta</t>
  </si>
  <si>
    <t>Shpejtësia e reagimit ndaj krimeve të dhunës në familje</t>
  </si>
  <si>
    <t>18 minuta</t>
  </si>
  <si>
    <t>16 minuta</t>
  </si>
  <si>
    <t>14 minuta</t>
  </si>
  <si>
    <t>Koha e procedimit/kontrollit kufitar per kalimtare</t>
  </si>
  <si>
    <t>26''</t>
  </si>
  <si>
    <t>22''</t>
  </si>
  <si>
    <t>17''</t>
  </si>
  <si>
    <t>15''</t>
  </si>
  <si>
    <t xml:space="preserve">Rritja e hetimeve proaktive në luftën kundër krimit të organizuar, trafiqeve, korrupsionit , terrorizmit ,  si dhe  Forcimi i koordinimit ndërinstitucional ndërkombëtar ne luften kunder krimit te organizuar e terrorizmit . </t>
  </si>
  <si>
    <t xml:space="preserve">Rritja e fuqise zbuluese te krimit te vrasjes </t>
  </si>
  <si>
    <t>Kufizimi I aktivitetit të grupeve kriminale e  goditjes dhe sekuestros se aseteve financiare .</t>
  </si>
  <si>
    <t>40 milion</t>
  </si>
  <si>
    <t>41.2 milion</t>
  </si>
  <si>
    <t>42,.4 milion</t>
  </si>
  <si>
    <t>45 milion</t>
  </si>
  <si>
    <t xml:space="preserve">% e hetimeve proaktive për pastrimin e produkteve të veprës penale ndaj totalit të hetimeve </t>
  </si>
  <si>
    <t>120</t>
  </si>
  <si>
    <t>ne masen 5 %</t>
  </si>
  <si>
    <t>% e hetimeve proaktive në fushën kundër korrupsionit  dhe pastrimit të parave ndaj totalit tw hetimeve</t>
  </si>
  <si>
    <t>54  operacionesh</t>
  </si>
  <si>
    <t>5% me shume</t>
  </si>
  <si>
    <t xml:space="preserve"> % e Hetimeve kundra dhunës në familje (me baze gjinore)</t>
  </si>
  <si>
    <t>127</t>
  </si>
  <si>
    <t>Rritja me 2 % krahasuar me vitin 2019</t>
  </si>
  <si>
    <t>Rritja me 2 % krahasuar me vitin 2020</t>
  </si>
  <si>
    <t>Rritja me 2 % krahasuar me vitin 2021</t>
  </si>
  <si>
    <t xml:space="preserve">Numer operacionesh ne bashkepunim nderkombetar ne fushen e narkotikeve </t>
  </si>
  <si>
    <t>48 operacione</t>
  </si>
  <si>
    <t>50 operacione</t>
  </si>
  <si>
    <t>52 operacione</t>
  </si>
  <si>
    <t>54 operacione</t>
  </si>
  <si>
    <t>5. Urdhra mbrojtje tw menjwhershme tw ekzekutuara</t>
  </si>
  <si>
    <t xml:space="preserve">6. Prova shkencore tw suskseshme tw Siguruara ndaj totalit tw provave tw sigurara </t>
  </si>
  <si>
    <t>350 numer provash ,</t>
  </si>
  <si>
    <t>361 numer provash , riitje me 3%</t>
  </si>
  <si>
    <t>372 numer provash , rritje me 3 %</t>
  </si>
  <si>
    <t>383 numer provash , rritje me 3 %</t>
  </si>
  <si>
    <t>Numer personash te shpallur ne kerkim</t>
  </si>
  <si>
    <t>584 persona te shpallur ne kerkim nderkombetar nga te cilat 258 nga ZQK, Tirane dhe 326 ZQK, te Partnereve</t>
  </si>
  <si>
    <t>610 persona te shpallur ne kerkim nderkombetar nga te cilat 276 nga ZQK, Tirane dhe 334 ZQK, te Partnereve</t>
  </si>
  <si>
    <t>663 persona te shpallur ne kerkim nderkombetarnga te cilat 298 nga ZQK, Tirane dhe 365 ZQK, te Partnereve</t>
  </si>
  <si>
    <t>711 persona te shpallur ne kerkim nderkombetarnga te cilat 316 nga ZQK, Tirane dhe 395 ZQK, te Partnereve</t>
  </si>
  <si>
    <t xml:space="preserve">Numer referiomesh me metodat speciale te hetimit te trafiqeve te paligjshme </t>
  </si>
  <si>
    <t>ne masen 2 %</t>
  </si>
  <si>
    <t>Numer  shkembime informacionesh me parteneret nderkombetare</t>
  </si>
  <si>
    <t>Nr i Operacioneve të përbashkëta policore me EUROPOL-in ;</t>
  </si>
  <si>
    <t>8 opracione të përbashketa dhe Ditë të Veprimit të Përbashkët (JAD)</t>
  </si>
  <si>
    <t>Rritje ne masen 13 %            ose 9</t>
  </si>
  <si>
    <t>Rritje ne masen 13 %            ose 11</t>
  </si>
  <si>
    <t>Rritje ne masen 13 %            ose 13</t>
  </si>
  <si>
    <t xml:space="preserve"> % e hetimeve proaktive per individe dhe grupe me tendenca terroriste </t>
  </si>
  <si>
    <t xml:space="preserve"> % e personave tw ekstraduar ndaj totalit tw pwrsonave tw kwrkuar </t>
  </si>
  <si>
    <t xml:space="preserve">91 te ekestraduar /110 te kerkuar ose 82% </t>
  </si>
  <si>
    <t>72 te ekestraduar /110 te kerkuar ose 65 %</t>
  </si>
  <si>
    <t xml:space="preserve"> 65% te ekstraduar ndaj totalit</t>
  </si>
  <si>
    <t>Operacione policore të hetuara dhe shërbime të kryera</t>
  </si>
  <si>
    <t>Hetime  proaktive të realizuara nga strukturat policore  , me inisiativën e policisë e informacioneve nga institucionet e tjera te zbatimit të ligjit, ose me njoftime (denoncime, kallëzime nga të tretët) duke përdorur metoda speciale të hetimit, si dhe sherbime te patrullave te pergjithshme te kryera ne zone e te alternuara ne sherbim kembesor dhe me automjete.</t>
  </si>
  <si>
    <t>Numer operacionesh e sherbimesh te kryera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</si>
  <si>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1</t>
    </r>
    <r>
      <rPr>
        <b/>
        <sz val="9"/>
        <color indexed="8"/>
        <rFont val="Times New Roman"/>
        <family val="1"/>
      </rPr>
      <t xml:space="preserve"> sipas Artikujve Ekonomikë</t>
    </r>
  </si>
  <si>
    <t>Operacione te posacme konvencionale</t>
  </si>
  <si>
    <t>Operacione proaktive që nisen me iniciativën e policisë, të organizuar bazuar në informacionin e ardhur nga policia, duke përdorur metoda shkencore hetimi si përgjimi, filmime, interceptime të bisedave apo komunikimeve në mënyre direkte ose në distancë t ë realizuara nga Drejtoria e Forcës se Posaçme Operacionale në DPPSH, me iniciativën e policisë dhe institucioneve të zbatimit të ligjit</t>
  </si>
  <si>
    <t>Numër operacionesh konvencionale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</si>
  <si>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2 </t>
    </r>
    <r>
      <rPr>
        <b/>
        <sz val="9"/>
        <color indexed="8"/>
        <rFont val="Times New Roman"/>
        <family val="1"/>
      </rPr>
      <t>sipas Artikujve Ekonomikë</t>
    </r>
  </si>
  <si>
    <t>Operacione policore ndaj ekstremisteve e grupeve terroriste</t>
  </si>
  <si>
    <t>Operacione proaktive të realizuara , me inisiativën e policisë, ose me njoftime (denoncime, kallëzime nga të tretët) duke përdorur metoda speciale të hetimit, metoda gjurmuese policore si vëzhgime, ndjekje, etj per aktet terroriste</t>
  </si>
  <si>
    <t>Numer operacionesh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</si>
  <si>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3 </t>
    </r>
    <r>
      <rPr>
        <b/>
        <sz val="9"/>
        <color indexed="8"/>
        <rFont val="Times New Roman"/>
        <family val="1"/>
      </rPr>
      <t>sipas Artikujve Ekonomikë</t>
    </r>
  </si>
  <si>
    <t>Persona me cilesi te vecante te mbrojtur</t>
  </si>
  <si>
    <t>Programi  përfshin kategorinë e personave që kanë fituar statusin e dëshmitarit në proceset gjyqësore dhe/ose personat e tyre të afërt që për shkak te rrezikut konkret, real dhe serioz trajtohen me program mbrojtje të veçante</t>
  </si>
  <si>
    <t>Numer personash te trajtuar  financiarisht me program mbrojtjeje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</si>
  <si>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4 </t>
    </r>
    <r>
      <rPr>
        <b/>
        <sz val="9"/>
        <color indexed="8"/>
        <rFont val="Times New Roman"/>
        <family val="1"/>
      </rPr>
      <t>sipas Artikujve Ekonomikë</t>
    </r>
  </si>
  <si>
    <t xml:space="preserve">Oficer Kontakti te Atashuar </t>
  </si>
  <si>
    <t>Persona te atashuara ne Perfaqesite Dipllomatike  per marje dhe dhenie informacionesh me partneret nderkombetare</t>
  </si>
  <si>
    <t>Numer punonjesish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</si>
  <si>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5 </t>
    </r>
    <r>
      <rPr>
        <b/>
        <sz val="9"/>
        <color indexed="8"/>
        <rFont val="Times New Roman"/>
        <family val="1"/>
      </rPr>
      <t>sipas Artikujve Ekonomikë</t>
    </r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</si>
  <si>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1 </t>
    </r>
    <r>
      <rPr>
        <b/>
        <sz val="9"/>
        <color indexed="8"/>
        <rFont val="Times New Roman"/>
        <family val="1"/>
      </rPr>
      <t>sipas Artikujve Ekonomikë</t>
    </r>
  </si>
  <si>
    <t xml:space="preserve">PAJISJE SPECIALE </t>
  </si>
  <si>
    <t>Pajisje te blera per Policine Shkencore</t>
  </si>
  <si>
    <t xml:space="preserve"> M160510</t>
  </si>
  <si>
    <t xml:space="preserve">Bjerje e pasijeve per modernizimin e sektorit te kimise ligjore per  laboratorin e Policise Shkencore </t>
  </si>
  <si>
    <t>Numer pajisjesh te blera</t>
  </si>
  <si>
    <t>Pajisje te blera per Policine Kriminale</t>
  </si>
  <si>
    <t>M160883</t>
  </si>
  <si>
    <t>Bjerje e pasijeve per  Policine kriminale</t>
  </si>
  <si>
    <t>Pajisje te blera per Policine Shkencore per rritjen e kapaciteteve te Sistemit "(Krijimi I databazes elektronike per gjurmet e gishtave)(Detyrim nga 2018)</t>
  </si>
  <si>
    <t>M160983</t>
  </si>
  <si>
    <t>Blerja e pajisjeve per modernizimin e sektorit te kimise ligjore per laboratorin e Policise Shkencore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</si>
  <si>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2 </t>
    </r>
    <r>
      <rPr>
        <b/>
        <sz val="9"/>
        <color indexed="8"/>
        <rFont val="Times New Roman"/>
        <family val="1"/>
      </rPr>
      <t>sipas Artikujve Ekonomikë</t>
    </r>
  </si>
  <si>
    <t>MBESHTETJE PER STATEGJINE ANTI-KANABIS  MBIKQYRJE AJRORE</t>
  </si>
  <si>
    <t>Monitorime Ajrore te kryera</t>
  </si>
  <si>
    <t>GM16058</t>
  </si>
  <si>
    <t>Kryerja e monitorimit ajror  ne kuader te  Mbeshtetjes  per  Strategjine Anti-Kanabis Mbikqyrje Ajrore  per monitorimin dhe zbulimin  ajror te plantacioneve kunder  kultivimit te kanabisit ne territorin Shqiptar "</t>
  </si>
  <si>
    <t>Numer monitorimesh  ajrore te kryera</t>
  </si>
  <si>
    <t>Pagese Tvsh-je per Mbeshtetje per Strategjine Anti-Kanabis</t>
  </si>
  <si>
    <t>M161019</t>
  </si>
  <si>
    <t>Pagese TVSH-je per  monitorimint ajror  te kryer ne kuader te  Mbeshtetjes  per  Strategjine Anti-Kanabis Mbikqyrje Ajrore  per monitorimin dhe zbulimin  ajror te plantacioneve kunder  kultivimit te kanabisit ne territorin Shqiptar "</t>
  </si>
  <si>
    <t>Numer Pagesash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</si>
  <si>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3 </t>
    </r>
    <r>
      <rPr>
        <b/>
        <sz val="9"/>
        <color indexed="8"/>
        <rFont val="Times New Roman"/>
        <family val="1"/>
      </rPr>
      <t>sipas Artikujve Ekonomikë</t>
    </r>
  </si>
  <si>
    <t>Kosto totale e produkti 5</t>
  </si>
  <si>
    <t>Pagese TVsh-je per SEESAC</t>
  </si>
  <si>
    <t>Pagese TVsh-je per SEESAC , Donacion ( rRikosntruksion per depot e armatimit dhe dhomat e proves)</t>
  </si>
  <si>
    <t>M160258</t>
  </si>
  <si>
    <t xml:space="preserve"> Pagese Tvsh-je -SEESAC per programin e donacionit  per rikonstruksionin dhe permiresimin e kushteve te sigurise per depot e armatimit dhe dhomat e proves ne Drejtori nga  - PNUD  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</si>
  <si>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4  </t>
    </r>
    <r>
      <rPr>
        <b/>
        <sz val="9"/>
        <color indexed="8"/>
        <rFont val="Times New Roman"/>
        <family val="1"/>
      </rPr>
      <t>sipas Artikujve Ekonomikë</t>
    </r>
  </si>
  <si>
    <t>Produkti 7</t>
  </si>
  <si>
    <t>Pagese TVsh-je per programin - Lufta kunder droges e rimbursuar nga BE e CFCU(program mbeshtetes per policine)</t>
  </si>
  <si>
    <t>M160259</t>
  </si>
  <si>
    <t>Pjesmarrja e Policise se Shtetit ne komponentin nr.4 "Lufta kunder Droges" I promovuar ne fushen e politikes se Drogave ne zbatimin e objektivave te Strategjise dhe planit te veprimit te BE-se per drogen 2013-2020</t>
  </si>
  <si>
    <t>Kosto totale e produktit  7</t>
  </si>
  <si>
    <t>Produkti 8</t>
  </si>
  <si>
    <t>Pagese TVsh-je per Policine Shkencore, Donacion ( nga Komisioni Europian)</t>
  </si>
  <si>
    <t xml:space="preserve"> Pagese Tvsh-je -per disa pajisje ne kuader te realizimit te projektit 58: "Sigurimi I pajisjeve per te mbeshtetur investigimet kriminalistike CBRN</t>
  </si>
  <si>
    <t>Kosto totale e produktit  8</t>
  </si>
  <si>
    <t>Produkti 9</t>
  </si>
  <si>
    <t>Pagese TVSH- per pajisje te blera per policine shkencore</t>
  </si>
  <si>
    <t>Realizimi I pageses se TVSH-se per pajisje te blera per policine shkencore</t>
  </si>
  <si>
    <t>Kosto totale e produktit 9</t>
  </si>
  <si>
    <t>Kodi i Projektit të Investimeve ;</t>
  </si>
  <si>
    <t xml:space="preserve">Lufta kunder kultivimit  dhe trafikimit te lendeve  narkotike  dhe krimit te organizuar </t>
  </si>
  <si>
    <t>Produkti 10</t>
  </si>
  <si>
    <t>Blerje pajisje per strukturat e policise dhe asistence teknike</t>
  </si>
  <si>
    <t>18AT501</t>
  </si>
  <si>
    <t>Realizimi I  blerjes se pajisjeve per policine dhe programit te asistences per permiresiminm e hetimeve  nepermjet iteligjences per luften kunder krimit te organizuar dhe trafikut te droges.</t>
  </si>
  <si>
    <t xml:space="preserve">Numer pajisjesh te blera 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</si>
  <si>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5  </t>
    </r>
    <r>
      <rPr>
        <b/>
        <sz val="9"/>
        <color indexed="8"/>
        <rFont val="Times New Roman"/>
        <family val="1"/>
      </rPr>
      <t>sipas Artikujve Ekonomikë</t>
    </r>
  </si>
  <si>
    <t>Kosto totale e produktit  10</t>
  </si>
  <si>
    <t>Objektivi 2  i Politikës së Programit</t>
  </si>
  <si>
    <t>Rritja e sigurisë Publike dhe Sigurise rrugore  përmes patrullimeve në rrugë dhe forcimi I kontrollit te territorit me policimin ne komunitet.</t>
  </si>
  <si>
    <t>Treguesit e Performancës për Objektivin  2</t>
  </si>
  <si>
    <t>Numer i aksidenteve rrugore me pasoje vdekjen,</t>
  </si>
  <si>
    <t xml:space="preserve"> "Nr personash të vdekur për tejkalim shpejtësie/ totalit të nr të vdekurve në aksidente rrugor";</t>
  </si>
  <si>
    <t>Numer Rastesh te shkeljeve  rrugore të evidentuara për tejkalim shpejtësie.</t>
  </si>
  <si>
    <t xml:space="preserve">       40 000</t>
  </si>
  <si>
    <t>Numer  telefonatash nga qytetaret te verivikuara</t>
  </si>
  <si>
    <t>7% ose 317015 sherbime</t>
  </si>
  <si>
    <t>7% ose 339206 sherbime</t>
  </si>
  <si>
    <t>7% ose 362950 sherbime</t>
  </si>
  <si>
    <t xml:space="preserve">7% ose 363000 sherbime </t>
  </si>
  <si>
    <t xml:space="preserve">Shpejtësia e reagimit të shërbimit policor </t>
  </si>
  <si>
    <t xml:space="preserve">13 minuta </t>
  </si>
  <si>
    <t>Operacione speciale  te FLO  per mbeshtetjen e strukturave te tjera te policise per sigurimin e rendit publik</t>
  </si>
  <si>
    <t>10 % me shume ose 1791</t>
  </si>
  <si>
    <t>10 % me shume, ose 1970</t>
  </si>
  <si>
    <t>10 % me shume , ose 2167</t>
  </si>
  <si>
    <t xml:space="preserve">10% mw shumw </t>
  </si>
  <si>
    <t>Operaciones te forcave  speciale  per kapjen e autoreve te veprave te renda kriminale</t>
  </si>
  <si>
    <t>10 % me shume</t>
  </si>
  <si>
    <t>Ndertesa Policore të permiresuara për njediset e punes , shkollimit e trajnimit  brenda standarteve ndaj totalit</t>
  </si>
  <si>
    <t>ne masen 45 %</t>
  </si>
  <si>
    <t>ne masen 50%</t>
  </si>
  <si>
    <t>ne masen 60 %</t>
  </si>
  <si>
    <t>ne masen 50 %</t>
  </si>
  <si>
    <t>Sherbime te policise rrugore te kryera ne rruget nacionale</t>
  </si>
  <si>
    <t>Sherbime te policise rrugore, patrullave te pergjithshme e forcave te nderhyrjes se shpejte (sherbime ne kembe,motor dhe automjete) vetem per qarkullimin rrugor.  Nje patrullim rrugor mesatar perfshin nje grup prej 2 efektivash ne sherbim prej 8 oresh.</t>
  </si>
  <si>
    <t>Numer sherbimesh</t>
  </si>
  <si>
    <t>Sherbime te Forcave Speciale dhe e NSH per sigurimin e Rendit Publik</t>
  </si>
  <si>
    <t>Punonjes policie te ketyre strukturave profesionalisht te trajnuara dhe fizikisht te trajtuara me programe te rregullta stervitjeje gjithe vjetore (per FNSH 44 dite/vit per efektiv;), programe dimerore etj.</t>
  </si>
  <si>
    <t>Numer  sherbimesh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</si>
  <si>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2 </t>
    </r>
    <r>
      <rPr>
        <b/>
        <sz val="9"/>
        <color indexed="8"/>
        <rFont val="Times New Roman"/>
        <family val="1"/>
      </rPr>
      <t>sipas Artikujve Ekonomikë</t>
    </r>
  </si>
  <si>
    <t>Sherbime te patrullave te pergjithshme</t>
  </si>
  <si>
    <t>Sherbime te patrullave te pergjithshme (policise rendit) te kryera në zonë ,ne patrullim mesatar perfshin nje grup prej 3 efektivash ne nje sherbim 8 oresh.  Grupet jane te alternuara ne sherbim kembesor dhe me automjete.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</si>
  <si>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3 </t>
    </r>
    <r>
      <rPr>
        <b/>
        <sz val="9"/>
        <color indexed="8"/>
        <rFont val="Times New Roman"/>
        <family val="1"/>
      </rPr>
      <t>sipas Artikujve Ekonomikë</t>
    </r>
  </si>
  <si>
    <t>Objekte te siguruara (objekte e personalitete)</t>
  </si>
  <si>
    <t>Ruatja e sigurimit te objekteve  Shteterore dhe Personalitetve te Larta te Policise</t>
  </si>
  <si>
    <t>Numer objektesh e personash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</si>
  <si>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4 </t>
    </r>
    <r>
      <rPr>
        <b/>
        <sz val="9"/>
        <color indexed="8"/>
        <rFont val="Times New Roman"/>
        <family val="1"/>
      </rPr>
      <t>sipas Artikujve Ekonomikë</t>
    </r>
  </si>
  <si>
    <t xml:space="preserve">Kodi i Projektit të Investimeve  </t>
  </si>
  <si>
    <t>PAJISJE E ORENDI ZYRE</t>
  </si>
  <si>
    <t xml:space="preserve">Produkti ; 1  </t>
  </si>
  <si>
    <t>PAJISJE SPECIALE</t>
  </si>
  <si>
    <t>Pajisjeje Speciale te blera per Policine e  Rendit</t>
  </si>
  <si>
    <t>M160800</t>
  </si>
  <si>
    <t>Realizimi i  I blerjes se Pajisjeve  qe do te sherbeje per permiresimin e cilesise se sherbimeve operacionlae te kryera nga strukturat e POLICISE</t>
  </si>
  <si>
    <t>Pajisje  te blera  per Policine  Rrugore</t>
  </si>
  <si>
    <t>M160811</t>
  </si>
  <si>
    <t>Realizimi i  I blerjes se Pajisjeve  qe do te sherbeje per permiresimin e cilesise se sherbimeve te  strukturat e Policise  Rrugore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</si>
  <si>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2 </t>
    </r>
    <r>
      <rPr>
        <b/>
        <sz val="9"/>
        <color indexed="8"/>
        <rFont val="Times New Roman"/>
        <family val="1"/>
      </rPr>
      <t>sipas Artikujve Ekonomikë</t>
    </r>
  </si>
  <si>
    <t>STUDIM PROJEKTIME</t>
  </si>
  <si>
    <t>Studim projektim per   DVP Tirane ( objekti 3-katesh)</t>
  </si>
  <si>
    <t>M160252</t>
  </si>
  <si>
    <t>Kryerja e Studim projektimit per  objektit te  DVP Tirane ( objekti 3-katesh)</t>
  </si>
  <si>
    <t xml:space="preserve">Meter  kateror sip. e projektuar </t>
  </si>
  <si>
    <t>Studim projektim  per  DVP Berat</t>
  </si>
  <si>
    <t>18AT702</t>
  </si>
  <si>
    <t>Kryerja e Studim projektimit per  objektit te  DVP Berat</t>
  </si>
  <si>
    <t>Kosto totale e produkti 4</t>
  </si>
  <si>
    <t>Studim projektim  per  ndertimin e Korpusit te Policise se Shtetit</t>
  </si>
  <si>
    <t>M161031</t>
  </si>
  <si>
    <t>Kryerja e Studim projektimit per  ndertimin e objektit te Korpusit te Policise</t>
  </si>
  <si>
    <t>Studim Projektim (njesite e reja SP Manez, SP Selenice; SP Konispol; KP Maliq dhe KP Ura vajgurore)</t>
  </si>
  <si>
    <t>Kryerja e Studim projektimit   per njesite e reja SP Manez, SP Selenice; SP Konispol; KP Maliq dhe KP Ura vajgurore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</si>
  <si>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4 </t>
    </r>
    <r>
      <rPr>
        <b/>
        <sz val="9"/>
        <color indexed="8"/>
        <rFont val="Times New Roman"/>
        <family val="1"/>
      </rPr>
      <t>sipas Artikujve Ekonomikë</t>
    </r>
  </si>
  <si>
    <t>Kosto totale e produkti 6</t>
  </si>
  <si>
    <t>Studim Projektim per DVP Durres (Komisariatin e Policise Kruje)</t>
  </si>
  <si>
    <t>Kryerja e Studim projektimit per Komisariatin e Policise Kruje</t>
  </si>
  <si>
    <t>Kosto totale e produkti 7</t>
  </si>
  <si>
    <t>Studim Projektim per Komisratiatin e Policise Puke</t>
  </si>
  <si>
    <t>Kryerja e Studim projektimit  per   Komisariatin e  Policise Puke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</si>
  <si>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6 </t>
    </r>
    <r>
      <rPr>
        <b/>
        <sz val="9"/>
        <color indexed="8"/>
        <rFont val="Times New Roman"/>
        <family val="1"/>
      </rPr>
      <t>sipas Artikujve Ekonomikë</t>
    </r>
  </si>
  <si>
    <t>Kosto totale e produkti 8</t>
  </si>
  <si>
    <t>Studim projektim per Komisariatin e Policise Pogradec</t>
  </si>
  <si>
    <t>Kryerja e Studim projektimit  per objektin e Komisariatit te Policise Pogradec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</si>
  <si>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7  </t>
    </r>
    <r>
      <rPr>
        <b/>
        <sz val="9"/>
        <color indexed="8"/>
        <rFont val="Times New Roman"/>
        <family val="1"/>
      </rPr>
      <t>sipas Artikujve Ekonomikë</t>
    </r>
  </si>
  <si>
    <t>Kosto totale e produkti  9</t>
  </si>
  <si>
    <t xml:space="preserve">NDERTIM OBJEKTESH </t>
  </si>
  <si>
    <t>Ndertim i  Objektit i Repartit Special "RENEA" (bashkefinancim kap.01)</t>
  </si>
  <si>
    <t>M160592</t>
  </si>
  <si>
    <t xml:space="preserve">Realizimi i  ndertimit te godines sa me funksionale te Repartit Special RENEA </t>
  </si>
  <si>
    <t>Meter  kateror sip. e ndertuar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</si>
  <si>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1 </t>
    </r>
    <r>
      <rPr>
        <b/>
        <sz val="9"/>
        <color indexed="8"/>
        <rFont val="Times New Roman"/>
        <family val="1"/>
      </rPr>
      <t xml:space="preserve"> sipas Artikujve Ekonomikë</t>
    </r>
  </si>
  <si>
    <t>Produkti 11</t>
  </si>
  <si>
    <t>Pagese supervizori per Ndertimin e   Objektit te Repartit Special "RENEA"</t>
  </si>
  <si>
    <t>M160782</t>
  </si>
  <si>
    <t xml:space="preserve">Realizimi i  pageses se supervizorit per  ndertimin e  godines sa me funksionale te Repartit Special RENEA </t>
  </si>
  <si>
    <t>Numer pagesah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</si>
  <si>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2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</si>
  <si>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11</t>
  </si>
  <si>
    <t>Produkti 12</t>
  </si>
  <si>
    <t>Pagese kolaudatori per Ndertimin e   Objektit te Repartit Special "RENEA"</t>
  </si>
  <si>
    <t>18AT803</t>
  </si>
  <si>
    <t xml:space="preserve">Realizimi i  pageses se kolaudatorit  per  ndertimin e  godines sa me funksionale te Repartit Special RENEA </t>
  </si>
  <si>
    <t>Numer pagesash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</si>
  <si>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3 </t>
    </r>
    <r>
      <rPr>
        <b/>
        <sz val="9"/>
        <color indexed="8"/>
        <rFont val="Times New Roman"/>
        <family val="1"/>
      </rPr>
      <t>sipas Artikujve Ekonomikë</t>
    </r>
  </si>
  <si>
    <t>Kosto totale e produktit 12</t>
  </si>
  <si>
    <t>Produkti 13</t>
  </si>
  <si>
    <t xml:space="preserve">Ndertim i  Bllokut te Sigurise dhe Rikonstruksion i Dhomave te shoqerimit ne DVP Tirane </t>
  </si>
  <si>
    <t>18AT804</t>
  </si>
  <si>
    <t xml:space="preserve">Kryerja  e ndertimit te  Bllokut te Sigurise dhe Rikonstruksion I Dhomave te shoqerimit ne DVP Tirane </t>
  </si>
  <si>
    <t>Kosto totale e produktit  13</t>
  </si>
  <si>
    <t>Produkti 14</t>
  </si>
  <si>
    <t>Pagese kolaudatori per projektin "Blloku i Sigurise dhe Rikonstruksion i Dhomave te shoqerimit ne DVP Tirane "</t>
  </si>
  <si>
    <t>Kosto totale e produktit  14</t>
  </si>
  <si>
    <t xml:space="preserve">Produkti 15 </t>
  </si>
  <si>
    <t xml:space="preserve">Pagese Leje Ndertimi per projektin e Ndertim I  Bllokut te Sigurise dhe Rikonstruksion I Dhomave te shoqerimit ne DVP Tirane </t>
  </si>
  <si>
    <t>18AT805</t>
  </si>
  <si>
    <t xml:space="preserve">Kryerja  e lejes se ndertimit  per projektin  e ndertimit te  Bllokut te Sigurise dhe Rikonstruksion I Dhomave te shoqerimit ne DVP Tirane </t>
  </si>
  <si>
    <t xml:space="preserve">numer pagese 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</si>
  <si>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 5</t>
    </r>
    <r>
      <rPr>
        <b/>
        <sz val="9"/>
        <color indexed="8"/>
        <rFont val="Times New Roman"/>
        <family val="1"/>
      </rPr>
      <t xml:space="preserve">  sipas Artikujve Ekonomikë</t>
    </r>
  </si>
  <si>
    <t>Kosto totale e produktit   15</t>
  </si>
  <si>
    <t>Produkti 16</t>
  </si>
  <si>
    <t xml:space="preserve">Pagese Supervizori per projektin Ndertim I  Bllokut te Sigurise dhe Rikonstruksion I Dhomave te shoqerimit ne DVP Tirane </t>
  </si>
  <si>
    <t>18AT806</t>
  </si>
  <si>
    <t xml:space="preserve">Kryerja  e  pagese se supervizorit per projektin  endertimit te  Bllokut te Sigurise dhe Rikonstruksion I Dhomave te shoqerimit ne DVP Tirane 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</si>
  <si>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6 </t>
    </r>
    <r>
      <rPr>
        <b/>
        <sz val="9"/>
        <color indexed="8"/>
        <rFont val="Times New Roman"/>
        <family val="1"/>
      </rPr>
      <t>sipas Artikujve Ekonomikë</t>
    </r>
  </si>
  <si>
    <t>Kosto totale e produktit   16</t>
  </si>
  <si>
    <t>Produkti  17</t>
  </si>
  <si>
    <t>Ndertim  Objektesh  ne DVP Shkoder</t>
  </si>
  <si>
    <t>M160990</t>
  </si>
  <si>
    <t xml:space="preserve">Realizimi I  ndertimit te godines se  DVP Shkoder 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</si>
  <si>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7 </t>
    </r>
    <r>
      <rPr>
        <b/>
        <sz val="9"/>
        <color indexed="8"/>
        <rFont val="Times New Roman"/>
        <family val="1"/>
      </rPr>
      <t>sipas Artikujve Ekonomikë</t>
    </r>
  </si>
  <si>
    <t>Kosto totale e produktit   17</t>
  </si>
  <si>
    <t>Produkti 18</t>
  </si>
  <si>
    <t>Pagese supervizori per Ndertim  Objektesh  ne DVP Shkoder</t>
  </si>
  <si>
    <t xml:space="preserve">M160991 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</si>
  <si>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8 </t>
    </r>
    <r>
      <rPr>
        <b/>
        <sz val="9"/>
        <color indexed="8"/>
        <rFont val="Times New Roman"/>
        <family val="1"/>
      </rPr>
      <t>sipas Artikujve Ekonomikë</t>
    </r>
  </si>
  <si>
    <t>Kosto totale e produktit  18</t>
  </si>
  <si>
    <t>Produkti 19</t>
  </si>
  <si>
    <t>Pagese Kolaudatori per Ndertim  Objektesh  ne DVP Shkoder</t>
  </si>
  <si>
    <t>18AT809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</si>
  <si>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9 </t>
    </r>
    <r>
      <rPr>
        <b/>
        <sz val="9"/>
        <color indexed="8"/>
        <rFont val="Times New Roman"/>
        <family val="1"/>
      </rPr>
      <t>sipas Artikujve Ekonomikë</t>
    </r>
  </si>
  <si>
    <t>Kosto totale e produktit  19</t>
  </si>
  <si>
    <t>Produkti 20</t>
  </si>
  <si>
    <t>Pagese Leje Ndertimi   per Ndertim  Objektesh  ne DVP Shkoder</t>
  </si>
  <si>
    <t>18AT810</t>
  </si>
  <si>
    <t xml:space="preserve">Realizimi i pagses se lejes se ndertimi per  projektin e  ndertimit te godines se  DVP Shkoder 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</si>
  <si>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10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</si>
  <si>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20</t>
  </si>
  <si>
    <t>Produkti 21</t>
  </si>
  <si>
    <t>Pagese Oponence  teknike  per studim projektim per  Ndertim/rikonstruksion NSH  Shkoder</t>
  </si>
  <si>
    <t>18AT811</t>
  </si>
  <si>
    <t>Realizimi I  pagses se oponences teknike  projektin   Ndertim/rikonstruksion  e NSH  Shkoder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</si>
  <si>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11 </t>
    </r>
    <r>
      <rPr>
        <b/>
        <sz val="9"/>
        <color indexed="8"/>
        <rFont val="Times New Roman"/>
        <family val="1"/>
      </rPr>
      <t>sipas Artikujve Ekonomikë</t>
    </r>
  </si>
  <si>
    <t>Kosto totale e produktit 21</t>
  </si>
  <si>
    <t>Produkti 22</t>
  </si>
  <si>
    <t>Pagese Oponence  teknike  per studim projektim per  Ndertimin e objektit te DVKM Shkoder</t>
  </si>
  <si>
    <t>18AT812</t>
  </si>
  <si>
    <t>Realizimi I  pagses se oponences teknike  projektin   Ndertimin e DVKM   Shkoder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</si>
  <si>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12 </t>
    </r>
    <r>
      <rPr>
        <b/>
        <sz val="9"/>
        <color indexed="8"/>
        <rFont val="Times New Roman"/>
        <family val="1"/>
      </rPr>
      <t>sipas Artikujve Ekonomikë</t>
    </r>
  </si>
  <si>
    <t>Kosto totale e produktit 22</t>
  </si>
  <si>
    <t>Produkti 23</t>
  </si>
  <si>
    <t>Pagese Oponence  teknike  per studim projektim per Rikonstruksion e  KP Sarande</t>
  </si>
  <si>
    <t>Realizimi I  pagses se oponences teknike  projektin  rikonstruksionin e godines se KP Sarande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</si>
  <si>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13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</si>
  <si>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23</t>
  </si>
  <si>
    <t>Produkti 24</t>
  </si>
  <si>
    <t>Ndertim/Rikonstruksion per  Komisariatin e Policise Sarande</t>
  </si>
  <si>
    <t>Realizimi I  ndertimit te godines se  Komisariatit te Policise Sarande</t>
  </si>
  <si>
    <t>Meter  kateror sip. e ndertuar /sistemuar</t>
  </si>
  <si>
    <t>Kosto totale e produktit  24</t>
  </si>
  <si>
    <t>Produkti 25</t>
  </si>
  <si>
    <t>Pagese Leje Ndertimi   per Ndertim  Objektesh  ne Komisariatin e Policise Sarande</t>
  </si>
  <si>
    <t>Realizimi i pagses se lejes se ndertimi per  projektin e  ndertimit te godines se  Komisariatit te Policise Sarande</t>
  </si>
  <si>
    <t>Kosto totale e produktit  25</t>
  </si>
  <si>
    <t>Produkti 26</t>
  </si>
  <si>
    <t>Pagese Kolaudatori per Ndertim  Objektesh  ne Komisariatin e Policise Sarande</t>
  </si>
  <si>
    <t>Kosto totale e produktit  26</t>
  </si>
  <si>
    <t>\</t>
  </si>
  <si>
    <t>Produkti 27</t>
  </si>
  <si>
    <t>Pagese supervizori per Ndertim  Objektesh  ne Komisariatin e Policise Sarande</t>
  </si>
  <si>
    <t>Kosto totale e produktit  27</t>
  </si>
  <si>
    <t>Produkti 28</t>
  </si>
  <si>
    <t>Ndertim / Rikonstruksion  per sistemimin e territorit ne DVP Fier, e blerje ashensori</t>
  </si>
  <si>
    <t>18AT814</t>
  </si>
  <si>
    <t>Realizimi I  ndertimit /rikonstruktuksionit per te  sistemuar  territorin e DVP Fier dhe blerje ashensori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</si>
  <si>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14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</si>
  <si>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 28</t>
  </si>
  <si>
    <t>Produkti 29</t>
  </si>
  <si>
    <t>Pagese Leje Ndertimi   per Ndertim  Objektesh  ne DVP Fier</t>
  </si>
  <si>
    <t>Realizimi i pagses se lejes se ndertimi per  projektin e  ndertimit te godines se  DVP Fier</t>
  </si>
  <si>
    <t>Kosto totale e produktit  29</t>
  </si>
  <si>
    <t>Produkti 30</t>
  </si>
  <si>
    <t>Pagese supervizori per Ndertim  Objektesh  ne DVP Fier</t>
  </si>
  <si>
    <t>Realizimi I  ndertimit te godines se DVP Fier</t>
  </si>
  <si>
    <t>Kosto totale e produktit  30</t>
  </si>
  <si>
    <t>RIKONSTRUKSIONE GODINASH</t>
  </si>
  <si>
    <t>Produkti 31</t>
  </si>
  <si>
    <t>Rikonstruksion  I godines se  DVP Diber</t>
  </si>
  <si>
    <t>18AT901</t>
  </si>
  <si>
    <t>Realizimi I  rikonstruksionit  te godines se DVP Diber</t>
  </si>
  <si>
    <t>Meter  kateror sip. e rikonstrutuar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</si>
  <si>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1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</si>
  <si>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 31</t>
  </si>
  <si>
    <t>Produkti 32</t>
  </si>
  <si>
    <t>Pagese Leje Ndertimi   per Ndertim  Objektesh  ne DVP Diber</t>
  </si>
  <si>
    <t>Realizimi i pagses se lejes se ndertimi per  projektin e  ndertimit te godines se  DVP Diber</t>
  </si>
  <si>
    <t>Kosto totale e produktit  32</t>
  </si>
  <si>
    <t>Produkti 33</t>
  </si>
  <si>
    <t>Pagese supervizori per Ndertim  Objektesh  ne DVP Diber</t>
  </si>
  <si>
    <t>Realizimi I  ndertimit te godines se DVP Diber</t>
  </si>
  <si>
    <t>Kosto totale e produktit  33</t>
  </si>
  <si>
    <t>Produkti 34</t>
  </si>
  <si>
    <t>Rikonstruksion  I godines se  DVP Elbasan</t>
  </si>
  <si>
    <t>18AT902</t>
  </si>
  <si>
    <t>Realizimi I  rikonstruksionit  te godines se DVP Elbasan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</si>
  <si>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 2  </t>
    </r>
    <r>
      <rPr>
        <b/>
        <sz val="9"/>
        <color indexed="8"/>
        <rFont val="Times New Roman"/>
        <family val="1"/>
      </rPr>
      <t>sipas Artikujve Ekonomikë</t>
    </r>
  </si>
  <si>
    <t>Kosto totale e produktit   34</t>
  </si>
  <si>
    <t>Produkti 35</t>
  </si>
  <si>
    <t>Pagese Leje Ndertimi   per Ndertim  Objektesh  ne DVP Elbasan</t>
  </si>
  <si>
    <t>Realizimi i pagses se lejes se ndertimi per  projektin e  ndertimit te godines se  DVP Elbasan</t>
  </si>
  <si>
    <t>Kosto totale e produktit  35</t>
  </si>
  <si>
    <t>Produkti 36</t>
  </si>
  <si>
    <t>Pagese Kolaudatori per Ndertim  Objektesh  ne DVP Elbasan</t>
  </si>
  <si>
    <t>Realizimi I  ndertimit te godines se  DVP Elbasan</t>
  </si>
  <si>
    <t>Kosto totale e produktit  36</t>
  </si>
  <si>
    <t>Produkti 37</t>
  </si>
  <si>
    <t>Pagese supervizori per Ndertim  Objektesh  ne DVP Elbasan</t>
  </si>
  <si>
    <t>Realizimi I  ndertimit te godines se DVP Elbasan</t>
  </si>
  <si>
    <t>Kosto totale e produktit  37</t>
  </si>
  <si>
    <t xml:space="preserve"> Mjete Transporti (Bashkefinancim)</t>
  </si>
  <si>
    <t>Produkti 38</t>
  </si>
  <si>
    <t xml:space="preserve"> Mjete Transporti   te blera me  bashkefinancim (kap.01)</t>
  </si>
  <si>
    <t>M160300</t>
  </si>
  <si>
    <t>Realizimi i  I blerjes se mjeteve te transportit qe do te sherbeje per permiresimin e cilesise se sherbimeve operacionlae te kryera nga strukturat e POLICISE</t>
  </si>
  <si>
    <t>Numer mjetesh te blera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</si>
  <si>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 </t>
    </r>
    <r>
      <rPr>
        <b/>
        <sz val="9"/>
        <color indexed="8"/>
        <rFont val="Times New Roman"/>
        <family val="1"/>
      </rPr>
      <t>sipas Artikujve Ekonomikë</t>
    </r>
  </si>
  <si>
    <t>Kosto totale e produktit 38</t>
  </si>
  <si>
    <t>Produkti 39</t>
  </si>
  <si>
    <t xml:space="preserve"> Blerje Automjetesh te kalueshmerise se larte</t>
  </si>
  <si>
    <t>Permiresimi I kapaciteteve logjistike dhe operacionale te Policise se Shtetit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</si>
  <si>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 2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</si>
  <si>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39</t>
  </si>
  <si>
    <t>Produkti 40</t>
  </si>
  <si>
    <t xml:space="preserve"> Mjete Transporti   te blera me  bashkefinancim  (kap.02)</t>
  </si>
  <si>
    <t>GM16047</t>
  </si>
  <si>
    <t>Kosto totale e produktit  40</t>
  </si>
  <si>
    <t>Produkti 41</t>
  </si>
  <si>
    <t>Pagese TVSh per  Mjete  te blera me  bashkefinancim</t>
  </si>
  <si>
    <t>M160255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</si>
  <si>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3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</si>
  <si>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41</t>
  </si>
  <si>
    <t>Produkti 42</t>
  </si>
  <si>
    <t xml:space="preserve"> TVSh - Zhdoganim mjetesh e pajisjesh(donacion)</t>
  </si>
  <si>
    <t>M160978</t>
  </si>
  <si>
    <t>Pagesa e TVSH-se per zhdoganim mjetesh e pajisjesh</t>
  </si>
  <si>
    <t>Kosto totale e produktit  42</t>
  </si>
  <si>
    <t xml:space="preserve"> ASISTENCE TEKNIKE  PER RRITJEN E KAPACITETEVE PROFESIONALE  PAMECA V</t>
  </si>
  <si>
    <t>Produkti 43</t>
  </si>
  <si>
    <t>Asistence dhe trajnime per Policine e Shtetit (PAMECA V)</t>
  </si>
  <si>
    <t>GM16045</t>
  </si>
  <si>
    <t>Realizimi I programit te asistences se Policise  se KE Pameca V ne  fushat specifike te asistences dhe trajnimit.</t>
  </si>
  <si>
    <t>Numer sherbimesh asistence dhe trajnimi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</si>
  <si>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</si>
  <si>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 43</t>
  </si>
  <si>
    <t>Produkti 44</t>
  </si>
  <si>
    <t>Pagese TVSH-je per Asistence dhe trajnime per Policine e Shtetit (PAMECA V )</t>
  </si>
  <si>
    <t>M160253</t>
  </si>
  <si>
    <t>Realizimi I pageses se TVSH-se per  programin e asistences se Policise  se KE Pameca V ne  fushat specifike te asistences dhe trajnimit.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</si>
  <si>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2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</si>
  <si>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44</t>
  </si>
  <si>
    <t>PROGRAMI I POLICIMIT NE KOMUNITET  (Qeverija Suedeze)</t>
  </si>
  <si>
    <t>Produkti 45</t>
  </si>
  <si>
    <t>Programi i Policimit ne komunitet faza e dyte (Qeverija Suedeze)</t>
  </si>
  <si>
    <t>GM16044</t>
  </si>
  <si>
    <t>Realizimi i programit te policimit ne komunitet</t>
  </si>
  <si>
    <t>Numer programesh</t>
  </si>
  <si>
    <t>Kosto totale e produktit 45</t>
  </si>
  <si>
    <t>Produkti 46</t>
  </si>
  <si>
    <t>Pagese TVSh-je per Programin e  Policimit ne komunitet faza e dyte (Qeverija Suedeze)</t>
  </si>
  <si>
    <t xml:space="preserve"> M160256</t>
  </si>
  <si>
    <t>Realizimi ipageses se TVSh per  programin e policimit ne komunitet</t>
  </si>
  <si>
    <t>Kosto totale e produktit 46</t>
  </si>
  <si>
    <t>Objektivi  3  i Politikës së Programit</t>
  </si>
  <si>
    <t>Forcimi I masave per luften kunder krimit  ndërkufitar dhe trafiqeve te paligjshme me synim rritjen e standardeve te sigurise se kufijve  sipas standardeve të BE-se dhe Kodit Schengen.</t>
  </si>
  <si>
    <t>Numer  rastesh  te dokumentave te falsifikuara/ 100.000 kalimtarë të kufirit</t>
  </si>
  <si>
    <t>Rastet zbuluese të trafikimit të paligjshëm duke përdorur teknikat e posaçme hetimore;</t>
  </si>
  <si>
    <t>1900 raste /10,420 mije kalimtarë të kufirit</t>
  </si>
  <si>
    <t>1800 raste/10,420 mije kalimtarë të kufirit</t>
  </si>
  <si>
    <t>1650 raste/10,420 mije kalimtarë të kufirit</t>
  </si>
  <si>
    <t>1550 raste/10,420 mije kalimtarë të kufirit</t>
  </si>
  <si>
    <t>Fuqia zbuluese e rasteve  te trafikimit te lendeve narkotikeve</t>
  </si>
  <si>
    <t>65 raste/10,420 mije  kalimtarë të kufirit</t>
  </si>
  <si>
    <t>60 raste/10,420 mije  kalimtarë të kufirit</t>
  </si>
  <si>
    <t>50 raste/10,420 mije  kalimtarë të kufirit</t>
  </si>
  <si>
    <t>45 raste/10,420 mije  kalimtarë të kufirit</t>
  </si>
  <si>
    <t xml:space="preserve">Fuqia zbuluese e rasteve te kapjes se imigracionit te parregullt ne kufi </t>
  </si>
  <si>
    <t>Shtetat te huaj  gra te trajtuar në qendrën e pritjes ne Karec</t>
  </si>
  <si>
    <t>25 ose 8 % ndaj totalit</t>
  </si>
  <si>
    <t>35 ose 10 % ndaj totalit</t>
  </si>
  <si>
    <t>50 ose 12.5 % ndaj Totalit</t>
  </si>
  <si>
    <t>60 ose 14 % ndaj Totalit</t>
  </si>
  <si>
    <t>Shtetas te huaj   të trajtuar në qendrën e pritjes  Karec (ne total)</t>
  </si>
  <si>
    <t>Staf gra në PKK</t>
  </si>
  <si>
    <t>12,4% ndaj totatlit ose 202 femra</t>
  </si>
  <si>
    <t>12,7% ndaj totalit ose 207 femra</t>
  </si>
  <si>
    <t>13% ndaj totalit ose 212 femra</t>
  </si>
  <si>
    <t>14% ndaj totalit ose 215 femra</t>
  </si>
  <si>
    <t>Staf burra në PKK</t>
  </si>
  <si>
    <t>87.6% ndaj totalit ose 1433 meshkuj</t>
  </si>
  <si>
    <t>87.3% ndaj totalit ose 1428 meshkuj</t>
  </si>
  <si>
    <t>87% ndaj totalit ose 1423 meshkuj</t>
  </si>
  <si>
    <t>86% ndaj totalit ose 1403 meshkuj</t>
  </si>
  <si>
    <t>Raporte standarte për  PKK të kategorisë së dytë  dhe te tretë</t>
  </si>
  <si>
    <t>85-88%</t>
  </si>
  <si>
    <t>88-90%</t>
  </si>
  <si>
    <t>90- 92%</t>
  </si>
  <si>
    <t>92- 94%</t>
  </si>
  <si>
    <t>Numer i qenve  te sherbimit te policise te trajnuar</t>
  </si>
  <si>
    <t>22-24</t>
  </si>
  <si>
    <t>24-25</t>
  </si>
  <si>
    <t>25--27</t>
  </si>
  <si>
    <t>27--28</t>
  </si>
  <si>
    <t>"Ulja e kohës së përpunimit të shtetasve në PKK deri në 45 sekonda";</t>
  </si>
  <si>
    <t xml:space="preserve">Migrantw tw parregullt ndaj totalit tw rasteve tw evidentuara </t>
  </si>
  <si>
    <t>1500/7653</t>
  </si>
  <si>
    <t>1600/7707</t>
  </si>
  <si>
    <t>1700/7761</t>
  </si>
  <si>
    <t>1750/7811</t>
  </si>
  <si>
    <t xml:space="preserve">"Ulja e rasteve te trafikimit te lendeve te parregullta ne Kufi"  </t>
  </si>
  <si>
    <t>Produktet për Objektivin 3</t>
  </si>
  <si>
    <t>Operacione te sigurise ne kufin blu</t>
  </si>
  <si>
    <t>Operacionet e sigurise ne kufi realizohen nga Njesia e Levizshme Territoriale per Kufirin dhe Migracionin, qe konsistojne ne luften kunder kalimeve te paligjshmete kufirit, goditjen e aktiviteteve te kundraligjshme nepermjet kufirit shteteror,etj.</t>
  </si>
  <si>
    <t>Numer operacionesh te kryera</t>
  </si>
  <si>
    <t>Persona te procesuar ne PKK kategoria e I;II dhe e II-te (Ajror, detar e Tokesor)</t>
  </si>
  <si>
    <t>Persona te procesuar (shtetas te huaj dhe shqiptare) ne pikat e kalimit kufitar tokesor , detar e ajror  gjate gjithe vitit ne hyrje dhe ne dalje.</t>
  </si>
  <si>
    <t>Persona te procesuar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</si>
  <si>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2  </t>
    </r>
    <r>
      <rPr>
        <b/>
        <sz val="9"/>
        <color indexed="8"/>
        <rFont val="Times New Roman"/>
        <family val="1"/>
      </rPr>
      <t>sipas Artikujve Ekonomikë</t>
    </r>
  </si>
  <si>
    <t>Kosto totale e produktit  2</t>
  </si>
  <si>
    <t>Qen policie te trajnuar ne kushte sherbimi</t>
  </si>
  <si>
    <t>Rritjen e cilësisë në përgatitjen dhe trajnimin e instruktorëve dhe qenve të shërbimit të Policisë Mbarështimi , trajtimi dhe përmirësimi racor i qenve te policisë .</t>
  </si>
  <si>
    <t>Numer krere qensh policie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</si>
  <si>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3  </t>
    </r>
    <r>
      <rPr>
        <b/>
        <sz val="9"/>
        <color indexed="8"/>
        <rFont val="Times New Roman"/>
        <family val="1"/>
      </rPr>
      <t>sipas Artikujve Ekonomikë</t>
    </r>
  </si>
  <si>
    <t>Kosto totale e produktit  3</t>
  </si>
  <si>
    <t xml:space="preserve">NDERTIM GODINASH </t>
  </si>
  <si>
    <t>Produkti  1</t>
  </si>
  <si>
    <t>Ndertim i godines  se PKK Hani I Hotit (bashkefinancim kap.01)</t>
  </si>
  <si>
    <t>M161021</t>
  </si>
  <si>
    <t xml:space="preserve">Realizimi I   ndertimit te  godinen se  PKK Hani I Hotit </t>
  </si>
  <si>
    <t>Meter katror te ndertuar</t>
  </si>
  <si>
    <t xml:space="preserve">Produkti 2  </t>
  </si>
  <si>
    <t>Pagese Supervizori per Ndertimin e  godines  se PKK Hani I Hotit</t>
  </si>
  <si>
    <t>M161022</t>
  </si>
  <si>
    <t>Realizimi I pageses se  Supervizorit per Ndertimin e  godines  se PKK Hani I Hotit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</si>
  <si>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2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</si>
  <si>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 2</t>
  </si>
  <si>
    <t xml:space="preserve">Produkti 3  </t>
  </si>
  <si>
    <t>Pagese Kolaudatori per Ndertimin e  godines  se PKK Hani I Hotit</t>
  </si>
  <si>
    <t>18AU303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</si>
  <si>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3</t>
    </r>
    <r>
      <rPr>
        <b/>
        <sz val="9"/>
        <color indexed="8"/>
        <rFont val="Times New Roman"/>
        <family val="1"/>
      </rPr>
      <t xml:space="preserve"> sipas Artikujve Ekonomikë</t>
    </r>
  </si>
  <si>
    <t xml:space="preserve">Produkti 4  </t>
  </si>
  <si>
    <t>Pagese  leje ndertimi    per projektin Ndertim i godines se PKK Hani I Hotit</t>
  </si>
  <si>
    <t>18AU304</t>
  </si>
  <si>
    <t xml:space="preserve">Realizimi I pagese se lejes se ndertimit per projektin   ndertim i  godinen se  PKK Hani I Hotit 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</si>
  <si>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4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</si>
  <si>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4</t>
  </si>
  <si>
    <t>Ndertim / Rikonstruksion  I godines se PKK Qafe Boti</t>
  </si>
  <si>
    <t>Kryerja e   Ndertim/Rikonstruksionit   I godines se PKK Qafe Boti</t>
  </si>
  <si>
    <t>Meter  kateror sip. e  ndertuar/rikonstruksuar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</si>
  <si>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15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</si>
  <si>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 5</t>
  </si>
  <si>
    <t>Ndertim /Rikonstruksion I  godines  se PKK  Qafe -Boti  ( kap.02)</t>
  </si>
  <si>
    <t>18AU305</t>
  </si>
  <si>
    <t>Realizimi I   Rikonstruksion I  godines  se PKK  Qafe -Boti  ( kap.02)</t>
  </si>
  <si>
    <t>Meter katror te rikonstruktuar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</si>
  <si>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5  </t>
    </r>
    <r>
      <rPr>
        <b/>
        <sz val="9"/>
        <color indexed="8"/>
        <rFont val="Times New Roman"/>
        <family val="1"/>
      </rPr>
      <t>sipas Artikujve Ekonomikë</t>
    </r>
  </si>
  <si>
    <t>Kosto totale e projektit  6</t>
  </si>
  <si>
    <t>Pagese TVSH -je per  Ndertim / rikonstruksionin e PKK se Qafe Botit</t>
  </si>
  <si>
    <t>18AU306</t>
  </si>
  <si>
    <t>Realizimi I pageses se  agese TVSH -je per rikonstruksionin e PKK se Qafe Botit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</si>
  <si>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6</t>
    </r>
    <r>
      <rPr>
        <b/>
        <sz val="9"/>
        <color indexed="8"/>
        <rFont val="Times New Roman"/>
        <family val="1"/>
      </rPr>
      <t xml:space="preserve"> sipas Artikujve Ekonomikë</t>
    </r>
  </si>
  <si>
    <t xml:space="preserve">Motorra dhe mjete lundruese te blera ne kufi </t>
  </si>
  <si>
    <t>M161992</t>
  </si>
  <si>
    <t xml:space="preserve">Përshkrimi i Produktit: </t>
  </si>
  <si>
    <t>Blerje motora per mjetet lundruese te Kufi-Migracionit qe do I sherbejne patrullimit ne vijen bregdetare</t>
  </si>
  <si>
    <t>Numetr pajisjesh te blera</t>
  </si>
  <si>
    <t>Produkti  9</t>
  </si>
  <si>
    <t>Pajisje  per leximin optik per pasaporta te blera  per Policine Kufitare</t>
  </si>
  <si>
    <t>18AT205</t>
  </si>
  <si>
    <t>Blerje Pajisje Speciale per Policine Kufitare qe do te sherbejne per permiresimin e standarteve dhe kushteve te punes per mbikqyrjen e kufijve shteteror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</si>
  <si>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 2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</si>
  <si>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 9</t>
  </si>
  <si>
    <t>Produkti  10</t>
  </si>
  <si>
    <t>Pajisje   speciale te blera  per Policine Kufitare</t>
  </si>
  <si>
    <t>M160632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</si>
  <si>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  3</t>
    </r>
    <r>
      <rPr>
        <b/>
        <sz val="9"/>
        <color indexed="8"/>
        <rFont val="Times New Roman"/>
        <family val="1"/>
      </rPr>
      <t xml:space="preserve"> sipas Artikujve Ekonomikë</t>
    </r>
  </si>
  <si>
    <t>Kafshe pune e prodhimi</t>
  </si>
  <si>
    <t xml:space="preserve">Blerje Qen prodhimi per IPQ </t>
  </si>
  <si>
    <t>18AU401</t>
  </si>
  <si>
    <t xml:space="preserve">Kryerja e procedurave per blerjen e qenve te prodhimit per Policine </t>
  </si>
  <si>
    <t>Numer krere  qensh te blera</t>
  </si>
  <si>
    <t>Objektivi  4 i Politikës së Programit</t>
  </si>
  <si>
    <t xml:space="preserve"> Perafrimi i standarteve  te sherbimeve  policore me ato te BE-se.</t>
  </si>
  <si>
    <t>Treguesit e Performancës për Objektivin</t>
  </si>
  <si>
    <t>% e punonjesve te policise te pajisur me uniforme</t>
  </si>
  <si>
    <t>100% per 10,500 punonjes</t>
  </si>
  <si>
    <t>Numer policesh  femra te diplomuara ndaj totalit te arsimua</t>
  </si>
  <si>
    <t>70 gra ose 19 %  ndaj  370 gjithsej</t>
  </si>
  <si>
    <t>16% ndaj totali</t>
  </si>
  <si>
    <t>28% ndaj totali</t>
  </si>
  <si>
    <t>41% ndaj totali</t>
  </si>
  <si>
    <t>Rekrut gra ndaj totalit te rekruteve</t>
  </si>
  <si>
    <t>50 rekrut femra ndaj 386 gjithsej</t>
  </si>
  <si>
    <t>14.8%ndaj totalit</t>
  </si>
  <si>
    <t>27.8 %ndaj totalit</t>
  </si>
  <si>
    <t>31.8 %ndaj totalit</t>
  </si>
  <si>
    <t>Numer i  femrave / totalit ne strukturat e Policise se Shtetit</t>
  </si>
  <si>
    <t>Raporti   I efektiveve policore femra ne pozicione drejtuese / totalit te drejtuese</t>
  </si>
  <si>
    <t>2.5 % ose 39/1523</t>
  </si>
  <si>
    <t>3 % ose 45/1523</t>
  </si>
  <si>
    <t>3.5 % ose 53/1523</t>
  </si>
  <si>
    <t>Realim I trajnimit te detyrueshem ne sherbim dhe ricertifikim per gjithe personelin</t>
  </si>
  <si>
    <t>9957 punonjes ushtarak</t>
  </si>
  <si>
    <t xml:space="preserve">ne masen 100% cdo vit </t>
  </si>
  <si>
    <t>Produktet për Objektivin 4</t>
  </si>
  <si>
    <t>Rekrut  te trajnuar ne  auditore dhe ne  terren</t>
  </si>
  <si>
    <t>Trajnim i punonjësve të rinj ne shkollen baze te policise , kursi 1 vjecar dhe ne  terren</t>
  </si>
  <si>
    <t>Numer punonjesish te rinj</t>
  </si>
  <si>
    <t>Produkti   2</t>
  </si>
  <si>
    <t>Bashkeshorte te trajtuara</t>
  </si>
  <si>
    <t>Bashkeshorte te trajtuara ne zbatim te VKM nr.256, date 25.03.2015 "per kompnesimin dhe privacionet dhe humbjet qe I shkaktohen punonjesit te policise se Shtetit , per shkak te nevojave te punes dhe sherbimit ".</t>
  </si>
  <si>
    <t xml:space="preserve">Numer bashkeshortesh te trajtuara </t>
  </si>
  <si>
    <t>Karburant  i blere</t>
  </si>
  <si>
    <t>Kryerje e procedurave te prokurimit per blerjen  karburanti (nafte e benzin) per mjetet e Policise se Shtetit</t>
  </si>
  <si>
    <t>Litra karburant te blere</t>
  </si>
  <si>
    <t>Produkti ;  4</t>
  </si>
  <si>
    <t>Uniforma te blera</t>
  </si>
  <si>
    <t>Trajnim i punonjësve me uniforme me qellim sigurimin e prezantimit të policisë në shërbim dhe publik, sipas performancës së kërkuar</t>
  </si>
  <si>
    <t>Numer punonjesish te trajtuar me uniforme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</si>
  <si>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5  </t>
    </r>
    <r>
      <rPr>
        <b/>
        <sz val="9"/>
        <color indexed="8"/>
        <rFont val="Times New Roman"/>
        <family val="1"/>
      </rPr>
      <t>sipas Artikujve Ekonomikë</t>
    </r>
  </si>
  <si>
    <t>Produkti ;  5</t>
  </si>
  <si>
    <t>Raporte  financiare per menaxhimin e burimeve financiare e njerzore</t>
  </si>
  <si>
    <t xml:space="preserve">Pergatitja e raporteve  te ndryshme per menaxhimin e burimeve njerzore e financiare </t>
  </si>
  <si>
    <t>Numer raportesh</t>
  </si>
  <si>
    <r>
      <t>Detajimi i Kostos Totale të</t>
    </r>
    <r>
      <rPr>
        <b/>
        <sz val="9"/>
        <color indexed="10"/>
        <rFont val="Times New Roman"/>
        <family val="1"/>
      </rPr>
      <t xml:space="preserve"> Produktit  6  </t>
    </r>
    <r>
      <rPr>
        <b/>
        <sz val="9"/>
        <color indexed="8"/>
        <rFont val="Times New Roman"/>
        <family val="1"/>
      </rPr>
      <t>sipas Artikujve Ekonomikë</t>
    </r>
  </si>
  <si>
    <t>ORENDI ZYRE</t>
  </si>
  <si>
    <t xml:space="preserve">Pajisje  Orendi Zyre  te blera </t>
  </si>
  <si>
    <t>M160809</t>
  </si>
  <si>
    <t>Blerje paisje e orendi zyre per kompletimin e  Zyrave te Policise se Shtetit</t>
  </si>
  <si>
    <t>ARMATIME</t>
  </si>
  <si>
    <t>Armatime te blera</t>
  </si>
  <si>
    <t>M160810</t>
  </si>
  <si>
    <t xml:space="preserve">Kompletimi i strukturave dhe punonjësve të Policisë Shtetit me armatim policor në përputhje me standartet e BE,  mbështetur në V.K.M. nr.293, datë 08.04.2015 dhe në përputhje me Strategjinë e Policise së Shtetit.
</t>
  </si>
  <si>
    <t>PAJISJE TE TEKNOLLOGJISE DHE INFORMACIONIT</t>
  </si>
  <si>
    <t>Pajisje  kompjuterike te blera</t>
  </si>
  <si>
    <t>M160125</t>
  </si>
  <si>
    <t>Realizimi I blerjeve per  pajisjet  kompjuterike per kompletimin e strukturave te policise</t>
  </si>
  <si>
    <t xml:space="preserve">Pajisje Telefonike te blera </t>
  </si>
  <si>
    <t>M160724</t>
  </si>
  <si>
    <t>Blerje  pajisje, telefonike per strukturat e policise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</si>
  <si>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2  </t>
    </r>
    <r>
      <rPr>
        <b/>
        <sz val="9"/>
        <color indexed="8"/>
        <rFont val="Times New Roman"/>
        <family val="1"/>
      </rPr>
      <t>sipas Artikujve Ekonomikë</t>
    </r>
  </si>
  <si>
    <t>Sistemi  DATACOM  i transmetimit te të dhenave</t>
  </si>
  <si>
    <t>M160758</t>
  </si>
  <si>
    <t>Mirëmbajtja dhe sigurimi i një funksionimi normal dhe pa ndërprerje te sistemit DATACOM e cila është platforma mbi te cilën mbështetet transmetimi i informacionit ne Policinë e Shtetit.</t>
  </si>
  <si>
    <t>Numri i siteve ne funksionim normal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</si>
  <si>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3  </t>
    </r>
    <r>
      <rPr>
        <b/>
        <sz val="9"/>
        <color indexed="8"/>
        <rFont val="Times New Roman"/>
        <family val="1"/>
      </rPr>
      <t>sipas Artikujve Ekonomikë</t>
    </r>
  </si>
  <si>
    <t>Pajisje te blerje  per IT (SëICH. ROOTER, PAJISJE RADIO ETJ)</t>
  </si>
  <si>
    <t>18AU704</t>
  </si>
  <si>
    <t>Blerje pajisje per permiresimet e databazes  per Sëich , Rooter , pajisje e radio dore  qe do te coje ne rritjen e cilesise dhe shpejtesise se transmetimit te sistemeve</t>
  </si>
  <si>
    <t xml:space="preserve">Produkti  6 </t>
  </si>
  <si>
    <t>Pajisje te blera  per Sistemim MEMEX</t>
  </si>
  <si>
    <t>18AU705</t>
  </si>
  <si>
    <t>Blerje pajisje per pplotesimin e kushteve baze te kerkesave te certifikimit te informacionit sekret e teper sekret te sherbimeve te Interpolit e Europolit.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</si>
  <si>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5 </t>
    </r>
    <r>
      <rPr>
        <b/>
        <sz val="9"/>
        <color indexed="8"/>
        <rFont val="Times New Roman"/>
        <family val="1"/>
      </rPr>
      <t>sipas Artikujve Ekonomikë</t>
    </r>
  </si>
  <si>
    <t>Produkti  7</t>
  </si>
  <si>
    <t xml:space="preserve"> Pajisjeje  te blera per Sistemin e  integruar kamerash , lexues automatik targash .</t>
  </si>
  <si>
    <t>18AU706</t>
  </si>
  <si>
    <t xml:space="preserve"> Blerje pajisjeje per sistemin e  integruar kamerash , lexues automatik targash per rritjen e sigurise ne pikat e kalimit kufitar</t>
  </si>
  <si>
    <t>Numer  pajisjesh   te blera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</si>
  <si>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6  </t>
    </r>
    <r>
      <rPr>
        <b/>
        <sz val="9"/>
        <color indexed="8"/>
        <rFont val="Times New Roman"/>
        <family val="1"/>
      </rPr>
      <t>sipas Artikujve Ekonomikë</t>
    </r>
  </si>
  <si>
    <t>Kosto totale e produktit 7</t>
  </si>
  <si>
    <t>Produkti  8</t>
  </si>
  <si>
    <t>Pajisje te blera per Ndertimin e  DATACENTERIT per Sistemet e Policise</t>
  </si>
  <si>
    <t>M160977</t>
  </si>
  <si>
    <t>Ndertin i DATACENTERIT per përmirësimi i sistemit te sigurisë se informacionit per te  modulet dhe komponentet e nevojshëm ne Seline e Drejtorise se Pergjithshme te Policise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</si>
  <si>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7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</si>
  <si>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8</t>
  </si>
  <si>
    <t>Pagese Supervizori per Pajisje te blera per Ndertimin e  DATACENTERIT per Sistemet e Policise</t>
  </si>
  <si>
    <t>M161027</t>
  </si>
  <si>
    <t>Pagese kolaudatori per Ndertimin e  DATACENTERIT per përmirësimi i sistemit te sigurisë se informacionit per te  modulet dhe komponentet e nevojshëm ne Seline e Drejtorise se Pergjithshme te Policise</t>
  </si>
  <si>
    <r>
      <t xml:space="preserve">Detajimi i Kostos Totale të </t>
    </r>
    <r>
      <rPr>
        <b/>
        <sz val="9"/>
        <color indexed="10"/>
        <rFont val="Times New Roman"/>
        <family val="1"/>
      </rPr>
      <t>Produktit 8</t>
    </r>
    <r>
      <rPr>
        <b/>
        <sz val="9"/>
        <color indexed="8"/>
        <rFont val="Times New Roman"/>
        <family val="1"/>
      </rPr>
      <t xml:space="preserve"> sipas Artikujve Ekonomikë</t>
    </r>
  </si>
  <si>
    <t xml:space="preserve">Produkti 10 </t>
  </si>
  <si>
    <t>Pagese Kolaudatori per Pajisje te blera per Ndertimin e  DATACENTERIT per Sistemet e Policise</t>
  </si>
  <si>
    <t>18AU708</t>
  </si>
  <si>
    <t>Kosto totale e produktit 10</t>
  </si>
  <si>
    <t>NGRITJA E RRJETIT TE LEVIZSHEM RADIO DHE BLERJE RADIOSH</t>
  </si>
  <si>
    <t xml:space="preserve">Produkti 11 </t>
  </si>
  <si>
    <t>Pajisje te blera per sistemin e rrjetit te levizshem radio (FB dhe FH) kap.01</t>
  </si>
  <si>
    <t>M160238</t>
  </si>
  <si>
    <t xml:space="preserve"> Blrejra e pajisjeve per ngritjen e rrjetit te lëvizshëm radio dhe blerje radiosh  per te gjitha sherbimet e Policise se Shtetit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</si>
  <si>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9 </t>
    </r>
    <r>
      <rPr>
        <b/>
        <sz val="9"/>
        <color indexed="8"/>
        <rFont val="Times New Roman"/>
        <family val="1"/>
      </rPr>
      <t xml:space="preserve"> sipas Artikujve Ekonomikë</t>
    </r>
  </si>
  <si>
    <t>Kosto totale e produktit 11</t>
  </si>
  <si>
    <t>Pajisje te blera per sistemin e rrjetit  te levizshem radio (FB dhe FH) kap.02</t>
  </si>
  <si>
    <t>GM16046</t>
  </si>
  <si>
    <t xml:space="preserve"> Blrejra e pajisjeve per ngritjen e rrjetit te lëvizshëm radio dhe blerje radiosh për  te gjitha sherbimet e Policise se Shtetit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</si>
  <si>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10 </t>
    </r>
    <r>
      <rPr>
        <b/>
        <sz val="9"/>
        <color indexed="8"/>
        <rFont val="Times New Roman"/>
        <family val="1"/>
      </rPr>
      <t xml:space="preserve"> sipas Artikujve Ekonomikë</t>
    </r>
  </si>
  <si>
    <t xml:space="preserve">Produkti 13 </t>
  </si>
  <si>
    <t xml:space="preserve">Pagese Tvsh-je per  pajisjet e blera per  ngritjen e rrjetit te lëvizshëm radio </t>
  </si>
  <si>
    <t>M160254</t>
  </si>
  <si>
    <t xml:space="preserve">Kryerja e pageses se  Tvsh-je per  pajisjet e blera per  ngritjen e rrjetit te lëvizshëm radio </t>
  </si>
  <si>
    <t>Numer  pagesash te bera</t>
  </si>
  <si>
    <r>
      <t xml:space="preserve">Detajimi i Kostos Totale të </t>
    </r>
    <r>
      <rPr>
        <b/>
        <sz val="9"/>
        <color indexed="10"/>
        <rFont val="Times New Roman"/>
        <family val="1"/>
      </rPr>
      <t xml:space="preserve">Produktit  11  </t>
    </r>
    <r>
      <rPr>
        <b/>
        <sz val="9"/>
        <color indexed="8"/>
        <rFont val="Times New Roman"/>
        <family val="1"/>
      </rPr>
      <t>sipas Artikujve Ekonomikë</t>
    </r>
  </si>
  <si>
    <t>Kosto totale e projektit  13</t>
  </si>
  <si>
    <t>Projekt I paidentifikuar</t>
  </si>
  <si>
    <t>Projekt I paidentifikuar ne kete faze te hartimit te PBA-se per vitin 2022</t>
  </si>
  <si>
    <t>Numer  projekesh</t>
  </si>
  <si>
    <t>Kosto totale e projektit  14</t>
  </si>
  <si>
    <t>Totali i shpenzimeve të Programit sipas produkteve</t>
  </si>
  <si>
    <t>Totali i shpenzimeve të Programit sipas artikujve</t>
  </si>
  <si>
    <t>Prefekturat dhe Funksionet e Deleguara</t>
  </si>
  <si>
    <t>01160</t>
  </si>
  <si>
    <t>Prefekti i qarkut merr masa për plotësimin nga të gjitha institucionet në nivel qarku të detyrimeve që ata kanë për të garantuar sovranitetin, rendin kushtetues dhe shëndetin publik. Struktura lokale e administrimit dhe mbrojtjes së tokës kanë për qëllim përcaktimin, dokumentimin e të dhënave për vlerën dhe përdorimin e tokës si dhe mbrojtjen fizike nga erozioni, ndotja dhe degradimi. Bën dhënien e ndihmës për garantimin e vazhdueshmërisë së funksioneve dhe shërbimeve publike, në nivel vendor, në kuadër të zbatimit të reformës administrativo-territoriale.</t>
  </si>
  <si>
    <t>Ndjekja e zbatimit të programit të Qeverisë në nivel vendor, si përfaqësues i qeverisë.</t>
  </si>
  <si>
    <t xml:space="preserve">Rritja e rolit të prefektit të qarkut,  per garantimin e sherbimeve cilesore për qytetaret, sipas standarteve te BE-së.  </t>
  </si>
  <si>
    <r>
      <rPr>
        <sz val="8"/>
        <color indexed="8"/>
        <rFont val="Calibri"/>
        <family val="2"/>
      </rPr>
      <t>↗</t>
    </r>
    <r>
      <rPr>
        <sz val="8"/>
        <color indexed="8"/>
        <rFont val="Times New Roman"/>
        <family val="1"/>
      </rPr>
      <t>10%</t>
    </r>
  </si>
  <si>
    <t>Rritja e performancës së prefektit të qarkut në nivel vendor për zbatimin e programit të Qeverisë dhe zbatimi i reformës territoriale.</t>
  </si>
  <si>
    <t xml:space="preserve">Ulja e numrit të akteve normative të kthyera  për pabazueshmeri ligjore nga institucioni i prefektit ,të miratuara nga organet e njësive të vetëqeverisjes vendore. </t>
  </si>
  <si>
    <t xml:space="preserve">Rritja e numrit të trajnimevepër stafet e bashkive për trasferimin e funksioneve njësive vendore: ujitjes &amp;kullimit, arsimit parashkollor, pyjeve &amp;kullotave, zjarrfikseve dhe rrugëve rurale, kundrejt numrit total të vitit të mëparshëm. </t>
  </si>
  <si>
    <t>↗10%</t>
  </si>
  <si>
    <t>Akte normative të verifikuara.</t>
  </si>
  <si>
    <t>Rritja e efekshtmërisë së kontrollit dhe verifikimit të ligjshmërisë së akteve normative të nxjerra nga organet e qeverisjes vendore.</t>
  </si>
  <si>
    <t xml:space="preserve">Numër aktesh </t>
  </si>
  <si>
    <r>
      <t xml:space="preserve">Detajimi i Kostos Totale të </t>
    </r>
    <r>
      <rPr>
        <b/>
        <sz val="8"/>
        <color indexed="10"/>
        <rFont val="Garamond"/>
        <family val="1"/>
      </rPr>
      <t>Produktit 1</t>
    </r>
    <r>
      <rPr>
        <b/>
        <sz val="8"/>
        <color indexed="8"/>
        <rFont val="Garamond"/>
        <family val="1"/>
      </rPr>
      <t xml:space="preserve"> sipas Artikujve Ekonomikë</t>
    </r>
  </si>
  <si>
    <t>Kosto totale e produktit</t>
  </si>
  <si>
    <t>Monitorime të kryera në nivel qarku  nga prefekti i qarkut.</t>
  </si>
  <si>
    <t xml:space="preserve">Rritja e nivelit të koordinimit të punës midis institucionit të prefektit të qarkut dhe organeve qendrore,  për zbatimin e programit të Qeverisë, përmes informimit çdo 6 muaj të institucioneve qendrore për veprimtarinë e strukturave të tyre të varësisë, në nivel qarku. </t>
  </si>
  <si>
    <t>numër monitorimesh</t>
  </si>
  <si>
    <r>
      <t>Detajimi i Kostos Totale të</t>
    </r>
    <r>
      <rPr>
        <b/>
        <sz val="8"/>
        <color indexed="10"/>
        <rFont val="Garamond"/>
        <family val="1"/>
      </rPr>
      <t xml:space="preserve"> Produktit X </t>
    </r>
    <r>
      <rPr>
        <b/>
        <sz val="8"/>
        <color indexed="8"/>
        <rFont val="Garamond"/>
        <family val="1"/>
      </rPr>
      <t>sipas Artikujve Ekonomikë</t>
    </r>
  </si>
  <si>
    <t>Dhënien e ndihmës për garantimin e vazhdueshmërisë së funksioneve dhe shërbimeve publike, në nivel vendor, në kuadër të zbatimit të reformës administrativo-territoriale.</t>
  </si>
  <si>
    <t>Mundësimin e zbatimit të reformës administrativo-territoriale, nëpërmjet bashkërendimit të të gjitha masave, proceseve dhe mbështetjes administrative deri në arritjen e funksionalitetit të plotë të 61 bashkive të reje.Realizimi i aktiviteteve në kuader te trasferimit te 5 funksioneve te bashkite. Organizimi i takimeve mujore te Keshillit Konsultativ per institucionalizimit e konstituimit midis Qeverisjes Qendrore  dhe Veteqeverisjes Vendore.</t>
  </si>
  <si>
    <t>numër trajnimesh</t>
  </si>
  <si>
    <t>Kërkesa të trajtuara për administrimin dhe mbrojtjen e tokës.</t>
  </si>
  <si>
    <t>Azhornimi kadastral i tokës bujqësore (kadastra) dhe regjistrimi i të dhënave në regjistrin e tokës nga Strukturat e Administrimit të Tokës në Qark.</t>
  </si>
  <si>
    <t>Numër kërkesash</t>
  </si>
  <si>
    <t xml:space="preserve">Pajisje zyrash për Prefekturat e funksionet e deleguara </t>
  </si>
  <si>
    <t>Pajisje zyre të blera për Prefekturën e qarkut Berat</t>
  </si>
  <si>
    <t>18AS501</t>
  </si>
  <si>
    <t>Rritja e shkallës së performances së administratës së Institucionit të Prefektit si rezultat i  furnizimit të punonjësve me pajisje dhe mjete të nevojshme pune.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</si>
  <si>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1 </t>
    </r>
    <r>
      <rPr>
        <b/>
        <sz val="8"/>
        <color indexed="8"/>
        <rFont val="Garamond"/>
        <family val="1"/>
      </rPr>
      <t>sipas Artikujve Ekonomikë</t>
    </r>
  </si>
  <si>
    <t>Pajisje zyre të blera për Prefekturën e qarkut Durrës</t>
  </si>
  <si>
    <t>18AS502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</si>
  <si>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2 </t>
    </r>
    <r>
      <rPr>
        <b/>
        <sz val="8"/>
        <color indexed="8"/>
        <rFont val="Garamond"/>
        <family val="1"/>
      </rPr>
      <t>sipas Artikujve Ekonomikë</t>
    </r>
  </si>
  <si>
    <t xml:space="preserve">Kosto totale e produkti </t>
  </si>
  <si>
    <t>Pajisje zyre të blera për Prefekturën e qarkut Elbasan</t>
  </si>
  <si>
    <t>18AS505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</si>
  <si>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3 </t>
    </r>
    <r>
      <rPr>
        <b/>
        <sz val="8"/>
        <color indexed="8"/>
        <rFont val="Garamond"/>
        <family val="1"/>
      </rPr>
      <t>sipas Artikujve Ekonomikë</t>
    </r>
  </si>
  <si>
    <t>Pajisje zyre të blera për Prefekturën e qarkut Gjirokastër</t>
  </si>
  <si>
    <t>18AS504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</si>
  <si>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4 </t>
    </r>
    <r>
      <rPr>
        <b/>
        <sz val="8"/>
        <color indexed="8"/>
        <rFont val="Garamond"/>
        <family val="1"/>
      </rPr>
      <t>sipas Artikujve Ekonomikë</t>
    </r>
  </si>
  <si>
    <t>Pajisje zyre të blera për Prefekturën e qarkut Fier</t>
  </si>
  <si>
    <t>18AS503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</si>
  <si>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5  </t>
    </r>
    <r>
      <rPr>
        <b/>
        <sz val="8"/>
        <color indexed="8"/>
        <rFont val="Garamond"/>
        <family val="1"/>
      </rPr>
      <t>sipas Artikujve Ekonomikë</t>
    </r>
  </si>
  <si>
    <t xml:space="preserve">Produkti 6 </t>
  </si>
  <si>
    <t>Pajisje zyre të blera për Prefekturën e qarkut Korçë</t>
  </si>
  <si>
    <t>18AS506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</si>
  <si>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6 </t>
    </r>
    <r>
      <rPr>
        <b/>
        <sz val="8"/>
        <color indexed="8"/>
        <rFont val="Garamond"/>
        <family val="1"/>
      </rPr>
      <t>sipas Artikujve Ekonomikë</t>
    </r>
  </si>
  <si>
    <t xml:space="preserve">Produkti 7 </t>
  </si>
  <si>
    <t>Pajisje zyre të blera për Prefekturën e qarkut Kukës</t>
  </si>
  <si>
    <t>18AS507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</si>
  <si>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7 </t>
    </r>
    <r>
      <rPr>
        <b/>
        <sz val="8"/>
        <color indexed="8"/>
        <rFont val="Garamond"/>
        <family val="1"/>
      </rPr>
      <t>sipas Artikujve Ekonomikë</t>
    </r>
  </si>
  <si>
    <t xml:space="preserve">Produkti 8 </t>
  </si>
  <si>
    <t>Pajisje zyre të blera për Prefekturën e qarkut Lezhë</t>
  </si>
  <si>
    <t>18AS508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</si>
  <si>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8 </t>
    </r>
    <r>
      <rPr>
        <b/>
        <sz val="8"/>
        <color indexed="8"/>
        <rFont val="Garamond"/>
        <family val="1"/>
      </rPr>
      <t>sipas Artikujve Ekonomikë</t>
    </r>
  </si>
  <si>
    <t xml:space="preserve">Produkti 9 </t>
  </si>
  <si>
    <t>Pajisje zyre të blera për Prefekturën e qarkut Shkodër</t>
  </si>
  <si>
    <t>18AS509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</si>
  <si>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9 </t>
    </r>
    <r>
      <rPr>
        <b/>
        <sz val="8"/>
        <color indexed="8"/>
        <rFont val="Garamond"/>
        <family val="1"/>
      </rPr>
      <t>sipas Artikujve Ekonomikë</t>
    </r>
  </si>
  <si>
    <t>Pajisje zyre të blera për Agjensinë për Mbështetjen e Vetëqeverisjes Vendore</t>
  </si>
  <si>
    <t>18AS510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</si>
  <si>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10 </t>
    </r>
    <r>
      <rPr>
        <b/>
        <sz val="8"/>
        <color indexed="8"/>
        <rFont val="Garamond"/>
        <family val="1"/>
      </rPr>
      <t>sipas Artikujve Ekonomikë</t>
    </r>
  </si>
  <si>
    <t>Pajisje zyre të blera për Prefekturën e qarkut Tiranë</t>
  </si>
  <si>
    <t>M160101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</si>
  <si>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11 </t>
    </r>
    <r>
      <rPr>
        <b/>
        <sz val="8"/>
        <color indexed="8"/>
        <rFont val="Garamond"/>
        <family val="1"/>
      </rPr>
      <t>sipas Artikujve Ekonomikë</t>
    </r>
  </si>
  <si>
    <t>Rikonstruksion godinash</t>
  </si>
  <si>
    <t xml:space="preserve">Restaurimi i godines së re Prefekturës Tiranë </t>
  </si>
  <si>
    <t>M 160988</t>
  </si>
  <si>
    <t>Me qellim përmirësimin e kushteve të punës në godinën e Prefekturës Tiranë duhet të behet restaurimi i saj.</t>
  </si>
  <si>
    <t>Numër godine</t>
  </si>
  <si>
    <t>Rikonstruksion zyrash për Prefekturën e qarkut Dibër</t>
  </si>
  <si>
    <t>M 160266</t>
  </si>
  <si>
    <t>Me qëllim përmirësimin e kushteve të punës në prefekturën Dibër duhet të bëhen rikonstruksion të disa zyrave pasi jane të amortizuara.</t>
  </si>
  <si>
    <t>numër ambientesh</t>
  </si>
  <si>
    <t>Rikonstruksion zyrash për Prefekturën e qarkut Vlorë (Nënprefektura Delvinë).</t>
  </si>
  <si>
    <t>18AS603</t>
  </si>
  <si>
    <t>Me qëllim përmirësimin e kushteve të punës në Nënprefektura Delvinë duhet të bëhen rikonstruksion të disa zyrave pasi jane të amortizuara.</t>
  </si>
  <si>
    <t>Rikonstruksion zyrash për Prefekturën e qarkut Berat</t>
  </si>
  <si>
    <t>Me qëllim përmirësimin e kushteve të punës në prefekturën Berat duhet të bëhen rikonstruksion të disa zyrave pasi jane të amortizuara.</t>
  </si>
  <si>
    <t>Rikonstruksion zyrash për Prefekturën e qarkut Elbasan</t>
  </si>
  <si>
    <t>Me qëllim përmirësimin e kushteve të punës në prefekturën Elbasan duhet të bëhen rikonstruksion të disa zyrave pasi jane të amortizuara.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</si>
  <si>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5 </t>
    </r>
    <r>
      <rPr>
        <b/>
        <sz val="8"/>
        <color indexed="8"/>
        <rFont val="Garamond"/>
        <family val="1"/>
      </rPr>
      <t>sipas Artikujve Ekonomikë</t>
    </r>
  </si>
  <si>
    <t>Rikonstruksion zyrash për Prefekturën e qarkut Shkodër.</t>
  </si>
  <si>
    <t>Me qëllim përmirësimin e kushteve të punës në prefekturën Shkodërduhet të bëhen rikonstruksion të disa zyrave pasi jane të amortizuara.</t>
  </si>
  <si>
    <t xml:space="preserve">Projekt i huaj i implementuar </t>
  </si>
  <si>
    <t>18AS801</t>
  </si>
  <si>
    <t>Pagesë TVSH-je për projektin IPA "NETCASTLE"</t>
  </si>
  <si>
    <t>numër projekti</t>
  </si>
  <si>
    <r>
      <t xml:space="preserve">Detajimi i Kostos Totale të </t>
    </r>
    <r>
      <rPr>
        <b/>
        <sz val="8"/>
        <color indexed="10"/>
        <rFont val="Garamond"/>
        <family val="1"/>
      </rPr>
      <t>Produktit 8</t>
    </r>
    <r>
      <rPr>
        <b/>
        <sz val="8"/>
        <color indexed="8"/>
        <rFont val="Garamond"/>
        <family val="1"/>
      </rPr>
      <t xml:space="preserve"> sipas Artikujve Ekonomikë</t>
    </r>
  </si>
  <si>
    <t>Pagesë TVSH-je për projektin IPA "Per decentralizimin dhe zhvillimin lokal"
"</t>
  </si>
  <si>
    <r>
      <t xml:space="preserve">Detajimi i Kostos Totale të </t>
    </r>
    <r>
      <rPr>
        <b/>
        <sz val="8"/>
        <color indexed="10"/>
        <rFont val="Garamond"/>
        <family val="1"/>
      </rPr>
      <t>Produktit 9</t>
    </r>
    <r>
      <rPr>
        <b/>
        <sz val="8"/>
        <color indexed="8"/>
        <rFont val="Garamond"/>
        <family val="1"/>
      </rPr>
      <t xml:space="preserve"> sipas Artikujve Ekonomikë</t>
    </r>
  </si>
  <si>
    <t>Buxheti 2020-2022 (Sipas tavanit)</t>
  </si>
  <si>
    <t>Gjendja Civile</t>
  </si>
  <si>
    <t>01170</t>
  </si>
  <si>
    <t>Shërbimi i gjendjes civile siguron shërbimin e regjistrimit dhe përditësimit të të dhënave të shtetasve në Regjistrat Kombëtar të Gjendjes Civile dhe ne Regjistrin Kombëtar te Adresave. Informacioni i shërbimit të gjendjes civile është tërësia e të dhënave personale, që vërteton lindjen, ekzistencën, individualitetin e shtetasve, si dhe marrëdhëniet ndërmjet tyre. Këto të dhëna shërbejnë për realizimin dhe mbrojtjen e të drejtave të shtetasve në marrëdhëniet me shoqërinë e shtetin shqiptar, si dhe për ushtrimin e funksioneve të organeve dhe institucioneve shtetërore.</t>
  </si>
  <si>
    <t>Konsolidimi i mëtejshëm i një sistemi të dixhitalizuar të regjistrit kombëtar të gjendjes civile (RKGJC), të sistemit të regjistrit kombëtar të adresave (RKA) dhe regjistrimi/përditësimi i të dhënave të shtetasve në Republikën e Shqipërisë me vërtetësi dhe në kohë reale.</t>
  </si>
  <si>
    <t>Saktësia në integrimin dhe përditesimin e të dhënave</t>
  </si>
  <si>
    <t>9% niveli i gabimit</t>
  </si>
  <si>
    <t>Koha për trajtimin e kërkesës nga sistemi i RKGJ-së</t>
  </si>
  <si>
    <t>1.5 orë pune</t>
  </si>
  <si>
    <t>1 orë pune</t>
  </si>
  <si>
    <t>0.5 orë pune</t>
  </si>
  <si>
    <t>jo më shumë se 0.5 orë pune</t>
  </si>
  <si>
    <t>Mbajtja dhe përdorimi në mënyrë efektive i përditësimit të ngjarjeve në regjistrin civil në autorizimin dhe çertifikimin e aplikimeve për lëshimin e dokumenteve të identitetit.</t>
  </si>
  <si>
    <t>Numri i ankesave te trajtuara ndaj numrit total te ankesave</t>
  </si>
  <si>
    <t>50 ankesa në vit</t>
  </si>
  <si>
    <t>30 ankesa në vit</t>
  </si>
  <si>
    <t>10 ankesa në vit</t>
  </si>
  <si>
    <t>jo më shumë se 10 ankesa në vit</t>
  </si>
  <si>
    <t>Akte të regjistruara dhe dokumente të lëshuara</t>
  </si>
  <si>
    <t>Regjistrimi i akteve të  mbajtura nga sherbimi i gjendjes civile (lindje, martese, vdekje) si dhe të shërbimeve tjera të ofruara nga GJC.</t>
  </si>
  <si>
    <t>nr aktesh/nr dokumentash</t>
  </si>
  <si>
    <t xml:space="preserve">Sistem i adresave i përmiresuar dhe rritja e funksionalitetit të Regjistrit Kombëtar të GJC  </t>
  </si>
  <si>
    <t>Mirembajtje pajisjesh hardware dhe software,shërbim rrjeti on line dhe zhvillim portali</t>
  </si>
  <si>
    <t>nr sistemi</t>
  </si>
  <si>
    <r>
      <t>Detajimi i Kostos Totale të</t>
    </r>
    <r>
      <rPr>
        <b/>
        <sz val="8"/>
        <color indexed="10"/>
        <rFont val="Garamond"/>
        <family val="1"/>
      </rPr>
      <t xml:space="preserve"> Produktit 2 </t>
    </r>
    <r>
      <rPr>
        <b/>
        <sz val="8"/>
        <color indexed="8"/>
        <rFont val="Garamond"/>
        <family val="1"/>
      </rPr>
      <t>sipas Artikujve Ekonomikë</t>
    </r>
  </si>
  <si>
    <t>Pajisje elektronike</t>
  </si>
  <si>
    <t>M160230</t>
  </si>
  <si>
    <t>Paisje me printera dhe kompjutera në ZGJC-ve në Bashki/Njësi Administrative,për shkak të rinovimit teknologjik dhe për shkak të dëmtimeve të pajisjeve ekzistuese të raportuara nga keto njësi</t>
  </si>
  <si>
    <t>Ndertimi i nje Sistemi Site disaster recovery dhe permiresimi i infrastruktures ICT te DPGJC</t>
  </si>
  <si>
    <t>Sistem i permiresuar</t>
  </si>
  <si>
    <t>18AT101</t>
  </si>
  <si>
    <t>Rritja e sigurisë së të dhenave ne sisteme dhe infrastrukture ICT e realizuar dhe e permiresuar</t>
  </si>
  <si>
    <t>FORMAT 2 : FORMATI STANDARD I PËRGATITJES SË KËRKESAVE BUXHETORE PBA 2020-2022</t>
  </si>
  <si>
    <t>Vlera bazë</t>
  </si>
  <si>
    <t>FORMATI 1: MISIONI I NJËSISË SË QEVERISJES QENDRORE</t>
  </si>
  <si>
    <t>Emërtimi i Njësisë së Qeverisjes Qendrore</t>
  </si>
  <si>
    <t>Ministria e Brendshme</t>
  </si>
  <si>
    <t>Kodi i Njësisë së Qeverisjes Qendrore</t>
  </si>
  <si>
    <t>16</t>
  </si>
  <si>
    <t>Misioni i Njësisë së Qeverisjes Qendrore</t>
  </si>
  <si>
    <t>Zbatimi i programit politik të Këshillit të Ministrave, nëpërmjet funksioneve dhe kompetencave të Ministrisë së Brendshme, për arritjen e standardeve të shtetit të së drejtës në fushën e sigurisë dhe rendit  publik, në parandalimin dhe luftën ndaj krimit, në shërbim të të drejtave dhe lirive të garantuara nga Kushtetuta e Republikës së Shqipërisë.</t>
  </si>
  <si>
    <t>Programet Buxhetore</t>
  </si>
  <si>
    <t>03140</t>
  </si>
  <si>
    <t xml:space="preserve">Realizon parandalimin, hetimin dhe goditjen e veprimtarisë kriminale ne përgjithësi e trafiqeve, krimit te organizuar e terrorizmit ne veçanti, nëpërmjet aplikimit te modelit te inteligjencës kriminale te teknikave speciale te hetimit, rritjes se bashkëpunimin ndërinstitucional e ndërkombëtar, forcimit te masave për rritjen e parametrave te sigurisë ne vend. Sigurimi i rendit publik, mbrojtja e qytetarëve dhe pronës publike e private, rritja e parametrave të sigurisë rrugore, krijimi i një mjedisi të sigurt për komunitetin, nëpërmjet shërbimeve profesionale, në kohë dhe me cilësi dhe policimit me standardet me të larta të përformancës.                                                                                                                                                                                    Hartimi dhe zbatimi i politikave për kontrollin dhe mbikëqyrjen e kufirit shtetëror ne Republikën e Shqipërisë, duke punuar në bashkëpunim me Shërbimin Doganor Shqiptar, Shërbimin Fito Sanitar, Shërbimin Veterinar, Drejtorinë Konsullore, Rojën Bregdetare dhe në përputhje me marrëveshjet bilaterale.                                                                                                                                      Përmirësimi i kushteve te punes e te teknollogjise për plotësimin e infrastrukturës të strukturave operacionale dhe mbështetëse me synim realizimin e objektivave strategjike te Policisë Shtetit,  rritjen e standardeve të menaxhimit të burimeve njerëzore. Formimi dhe kualifikimi i punonjësve të policisë, sipas standarteve të policive Europiane, Reformim i Arsimit Policor, duke përafruar legjislacionin me atë të BE-së. 
</t>
  </si>
  <si>
    <t>Prefekti i qarkut  ndjek dhe merr masa për plotësimin nga të gjitha institucionet në nivel qarku të detyrimeve që ata kanë për të garantuar sovranitetin, rendin kushtetues dhe shëndetin publik. Struktura lokale e administrimit dhe mbrojtjes së tokës kanë për qëllim përcaktimin, dokumentimin e të dhënave për vlerën dhe përdorimin e tokës si dhe mbrojtjen fizike nga erozioni, ndotja dhe degradimi.Gjithashtu bën dhënien e ndihmës për garantimin e vazhdueshmërisë së funksioneve dhe shërbimeve publike, në nivel vendor, në kuadër të zbatimit të reformës administrativo-territoriale.</t>
  </si>
  <si>
    <t>MINISTRIA E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</si>
</sst>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0.0%"/>
    <numFmt numFmtId="166" formatCode="_(* #,##0.00_);_(* \(#,##0.00\);_(* &quot;-&quot;??_);_(@_)"/>
    <numFmt numFmtId="167" formatCode="&quot;$&quot;#,##0_);\(&quot;$&quot;#,##0\)"/>
    <numFmt numFmtId="168" formatCode="mmmm\ d\,\ yyyy"/>
    <numFmt numFmtId="169" formatCode="_(* #,##0_);_(* \(#,##0\);_(* &quot;-&quot;??_);_(@_)"/>
    <numFmt numFmtId="170" formatCode="#,##0.0"/>
    <numFmt numFmtId="171" formatCode="0.000"/>
    <numFmt numFmtId="172" formatCode="#,##0.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Garamond"/>
      <family val="1"/>
    </font>
    <font>
      <sz val="10"/>
      <color indexed="8"/>
      <name val="Arial"/>
      <family val="2"/>
    </font>
    <font>
      <b/>
      <sz val="8"/>
      <name val="Garamond"/>
      <family val="1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6"/>
      <color indexed="8"/>
      <name val="Calibri"/>
      <family val="2"/>
    </font>
    <font>
      <b/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6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11"/>
      <color indexed="8"/>
      <name val="Calibri"/>
      <family val="2"/>
    </font>
    <font>
      <i/>
      <sz val="8"/>
      <color indexed="8"/>
      <name val="Times New Roman"/>
      <family val="1"/>
      <charset val="238"/>
    </font>
    <font>
      <b/>
      <i/>
      <sz val="8"/>
      <color indexed="10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6"/>
      <color indexed="8"/>
      <name val="Times New Roman"/>
      <family val="1"/>
      <charset val="238"/>
    </font>
    <font>
      <b/>
      <sz val="6"/>
      <color indexed="10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9"/>
      <color indexed="8"/>
      <name val="Garamond"/>
      <family val="1"/>
    </font>
    <font>
      <sz val="8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10"/>
      <name val="Book Antiqua"/>
      <family val="1"/>
    </font>
    <font>
      <b/>
      <sz val="9"/>
      <color indexed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10"/>
      <name val="Times New Roman"/>
      <family val="1"/>
    </font>
    <font>
      <b/>
      <sz val="8"/>
      <color indexed="10"/>
      <name val="Garamond"/>
      <family val="1"/>
      <charset val="238"/>
    </font>
    <font>
      <sz val="8"/>
      <color indexed="8"/>
      <name val="Garamond"/>
      <family val="1"/>
    </font>
    <font>
      <sz val="9"/>
      <color indexed="8"/>
      <name val="Book Antiqua"/>
      <family val="1"/>
    </font>
    <font>
      <b/>
      <sz val="8"/>
      <color indexed="10"/>
      <name val="Garamond"/>
      <family val="1"/>
    </font>
    <font>
      <sz val="9"/>
      <color indexed="10"/>
      <name val="Times New Roman"/>
      <family val="1"/>
    </font>
    <font>
      <sz val="8"/>
      <color indexed="10"/>
      <name val="Garamond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color indexed="10"/>
      <name val="Times New Roman"/>
      <family val="1"/>
      <charset val="238"/>
    </font>
    <font>
      <i/>
      <sz val="9"/>
      <name val="Times New Roman"/>
      <family val="1"/>
    </font>
    <font>
      <sz val="9"/>
      <color indexed="8"/>
      <name val="Garamond"/>
      <family val="1"/>
    </font>
    <font>
      <sz val="10"/>
      <color indexed="8"/>
      <name val="Book Antiqua"/>
      <family val="1"/>
    </font>
    <font>
      <b/>
      <sz val="9"/>
      <color indexed="10"/>
      <name val="Garamond"/>
      <family val="1"/>
      <charset val="238"/>
    </font>
    <font>
      <b/>
      <sz val="9"/>
      <color indexed="10"/>
      <name val="Garamond"/>
      <family val="1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color indexed="10"/>
      <name val="Calibri"/>
      <family val="2"/>
    </font>
    <font>
      <b/>
      <sz val="8"/>
      <color indexed="8"/>
      <name val="Garamond"/>
      <family val="1"/>
    </font>
    <font>
      <i/>
      <sz val="9"/>
      <color indexed="8"/>
      <name val="Garamond"/>
      <family val="1"/>
    </font>
    <font>
      <i/>
      <sz val="8"/>
      <color indexed="8"/>
      <name val="Garamond"/>
      <family val="1"/>
    </font>
    <font>
      <b/>
      <i/>
      <sz val="9"/>
      <color indexed="10"/>
      <name val="Garamond"/>
      <family val="1"/>
    </font>
    <font>
      <sz val="7"/>
      <name val="Garamond"/>
      <family val="1"/>
    </font>
    <font>
      <sz val="7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2"/>
      <color theme="1"/>
      <name val="Garamond"/>
      <family val="1"/>
    </font>
    <font>
      <b/>
      <sz val="9"/>
      <color theme="1"/>
      <name val="Garamond"/>
      <family val="1"/>
    </font>
    <font>
      <b/>
      <sz val="14"/>
      <color theme="1"/>
      <name val="Garamond"/>
      <family val="1"/>
    </font>
    <font>
      <sz val="12"/>
      <color theme="1"/>
      <name val="Garamond"/>
      <family val="1"/>
    </font>
    <font>
      <sz val="10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medium">
        <color indexed="49"/>
      </top>
      <bottom style="medium">
        <color indexed="49"/>
      </bottom>
      <diagonal/>
    </border>
    <border>
      <left/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/>
      <diagonal/>
    </border>
    <border>
      <left/>
      <right style="medium">
        <color indexed="49"/>
      </right>
      <top/>
      <bottom/>
      <diagonal/>
    </border>
    <border>
      <left style="medium">
        <color indexed="49"/>
      </left>
      <right style="medium">
        <color indexed="49"/>
      </right>
      <top/>
      <bottom style="medium">
        <color indexed="49"/>
      </bottom>
      <diagonal/>
    </border>
    <border>
      <left/>
      <right style="medium">
        <color indexed="49"/>
      </right>
      <top/>
      <bottom style="medium">
        <color indexed="49"/>
      </bottom>
      <diagonal/>
    </border>
    <border>
      <left style="medium">
        <color indexed="49"/>
      </left>
      <right style="medium">
        <color indexed="49"/>
      </right>
      <top/>
      <bottom/>
      <diagonal/>
    </border>
    <border>
      <left style="medium">
        <color indexed="49"/>
      </left>
      <right/>
      <top style="medium">
        <color indexed="49"/>
      </top>
      <bottom/>
      <diagonal/>
    </border>
    <border>
      <left/>
      <right/>
      <top style="medium">
        <color indexed="49"/>
      </top>
      <bottom/>
      <diagonal/>
    </border>
    <border>
      <left/>
      <right style="medium">
        <color indexed="49"/>
      </right>
      <top style="medium">
        <color indexed="49"/>
      </top>
      <bottom/>
      <diagonal/>
    </border>
    <border>
      <left style="medium">
        <color indexed="49"/>
      </left>
      <right/>
      <top/>
      <bottom/>
      <diagonal/>
    </border>
    <border>
      <left style="medium">
        <color indexed="49"/>
      </left>
      <right/>
      <top/>
      <bottom style="medium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thin">
        <color indexed="64"/>
      </bottom>
      <diagonal/>
    </border>
    <border>
      <left/>
      <right style="thin">
        <color indexed="64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thin">
        <color indexed="64"/>
      </top>
      <bottom style="medium">
        <color indexed="49"/>
      </bottom>
      <diagonal/>
    </border>
    <border>
      <left style="medium">
        <color indexed="64"/>
      </left>
      <right style="medium">
        <color indexed="49"/>
      </right>
      <top style="medium">
        <color indexed="64"/>
      </top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64"/>
      </top>
      <bottom style="medium">
        <color indexed="49"/>
      </bottom>
      <diagonal/>
    </border>
    <border>
      <left style="medium">
        <color indexed="49"/>
      </left>
      <right style="medium">
        <color indexed="64"/>
      </right>
      <top style="medium">
        <color indexed="64"/>
      </top>
      <bottom style="medium">
        <color indexed="49"/>
      </bottom>
      <diagonal/>
    </border>
    <border>
      <left style="medium">
        <color indexed="64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/>
      <right style="medium">
        <color indexed="64"/>
      </right>
      <top style="medium">
        <color indexed="49"/>
      </top>
      <bottom style="medium">
        <color indexed="49"/>
      </bottom>
      <diagonal/>
    </border>
    <border>
      <left style="medium">
        <color indexed="64"/>
      </left>
      <right/>
      <top style="medium">
        <color indexed="49"/>
      </top>
      <bottom style="medium">
        <color indexed="4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49"/>
      </right>
      <top style="medium">
        <color indexed="49"/>
      </top>
      <bottom/>
      <diagonal/>
    </border>
    <border>
      <left style="medium">
        <color indexed="64"/>
      </left>
      <right style="medium">
        <color indexed="49"/>
      </right>
      <top/>
      <bottom style="medium">
        <color indexed="49"/>
      </bottom>
      <diagonal/>
    </border>
    <border>
      <left/>
      <right style="medium">
        <color indexed="64"/>
      </right>
      <top/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thin">
        <color indexed="64"/>
      </bottom>
      <diagonal/>
    </border>
    <border>
      <left/>
      <right/>
      <top style="medium">
        <color indexed="49"/>
      </top>
      <bottom style="thin">
        <color indexed="64"/>
      </bottom>
      <diagonal/>
    </border>
    <border>
      <left/>
      <right style="medium">
        <color indexed="64"/>
      </right>
      <top style="medium">
        <color indexed="49"/>
      </top>
      <bottom style="thin">
        <color indexed="64"/>
      </bottom>
      <diagonal/>
    </border>
    <border>
      <left style="medium">
        <color indexed="49"/>
      </left>
      <right style="medium">
        <color indexed="64"/>
      </right>
      <top/>
      <bottom style="medium">
        <color indexed="49"/>
      </bottom>
      <diagonal/>
    </border>
    <border>
      <left style="medium">
        <color indexed="64"/>
      </left>
      <right style="medium">
        <color indexed="49"/>
      </right>
      <top/>
      <bottom/>
      <diagonal/>
    </border>
    <border>
      <left style="medium">
        <color indexed="64"/>
      </left>
      <right style="medium">
        <color indexed="49"/>
      </right>
      <top style="medium">
        <color indexed="49"/>
      </top>
      <bottom style="thin">
        <color indexed="64"/>
      </bottom>
      <diagonal/>
    </border>
    <border>
      <left style="medium">
        <color indexed="64"/>
      </left>
      <right style="medium">
        <color indexed="49"/>
      </right>
      <top style="thin">
        <color indexed="64"/>
      </top>
      <bottom style="thin">
        <color indexed="64"/>
      </bottom>
      <diagonal/>
    </border>
    <border>
      <left style="medium">
        <color indexed="49"/>
      </left>
      <right/>
      <top style="thin">
        <color indexed="64"/>
      </top>
      <bottom style="thin">
        <color indexed="64"/>
      </bottom>
      <diagonal/>
    </border>
    <border>
      <left style="medium">
        <color indexed="4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49"/>
      </right>
      <top/>
      <bottom style="medium">
        <color indexed="64"/>
      </bottom>
      <diagonal/>
    </border>
    <border>
      <left/>
      <right style="medium">
        <color indexed="49"/>
      </right>
      <top/>
      <bottom style="medium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</borders>
  <cellStyleXfs count="46">
    <xf numFmtId="0" fontId="0" fillId="0" borderId="0"/>
    <xf numFmtId="0" fontId="2" fillId="0" borderId="0"/>
    <xf numFmtId="0" fontId="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2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>
      <alignment vertical="top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/>
    <xf numFmtId="166" fontId="16" fillId="0" borderId="0" applyFont="0" applyFill="0" applyBorder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ill="0" applyBorder="0" applyAlignment="0" applyProtection="0"/>
  </cellStyleXfs>
  <cellXfs count="755">
    <xf numFmtId="0" fontId="0" fillId="0" borderId="0" xfId="0"/>
    <xf numFmtId="0" fontId="0" fillId="0" borderId="0" xfId="0" applyFill="1"/>
    <xf numFmtId="3" fontId="0" fillId="0" borderId="0" xfId="0" applyNumberFormat="1"/>
    <xf numFmtId="0" fontId="11" fillId="0" borderId="0" xfId="0" applyFont="1"/>
    <xf numFmtId="0" fontId="14" fillId="0" borderId="0" xfId="0" applyFont="1" applyAlignment="1">
      <alignment wrapText="1"/>
    </xf>
    <xf numFmtId="0" fontId="8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9" fontId="1" fillId="0" borderId="0" xfId="20" applyFont="1"/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7" fillId="0" borderId="0" xfId="21" applyFont="1" applyAlignment="1">
      <alignment vertical="center"/>
    </xf>
    <xf numFmtId="0" fontId="15" fillId="5" borderId="25" xfId="21" applyFont="1" applyFill="1" applyBorder="1" applyAlignment="1">
      <alignment horizontal="left" vertical="center" wrapText="1"/>
    </xf>
    <xf numFmtId="0" fontId="22" fillId="0" borderId="0" xfId="21" applyAlignment="1">
      <alignment vertical="center"/>
    </xf>
    <xf numFmtId="0" fontId="22" fillId="0" borderId="0" xfId="21"/>
    <xf numFmtId="0" fontId="8" fillId="0" borderId="0" xfId="0" applyFont="1" applyFill="1" applyAlignment="1">
      <alignment wrapText="1"/>
    </xf>
    <xf numFmtId="0" fontId="8" fillId="0" borderId="0" xfId="21" applyFont="1" applyAlignment="1">
      <alignment vertical="center"/>
    </xf>
    <xf numFmtId="0" fontId="12" fillId="4" borderId="12" xfId="21" applyFont="1" applyFill="1" applyBorder="1" applyAlignment="1">
      <alignment horizontal="left" vertical="center" wrapText="1"/>
    </xf>
    <xf numFmtId="0" fontId="12" fillId="5" borderId="12" xfId="21" applyFont="1" applyFill="1" applyBorder="1" applyAlignment="1">
      <alignment vertical="center" wrapText="1"/>
    </xf>
    <xf numFmtId="0" fontId="8" fillId="4" borderId="19" xfId="21" applyFont="1" applyFill="1" applyBorder="1" applyAlignment="1">
      <alignment horizontal="center" vertical="center" wrapText="1"/>
    </xf>
    <xf numFmtId="0" fontId="8" fillId="0" borderId="18" xfId="21" applyFont="1" applyFill="1" applyBorder="1" applyAlignment="1">
      <alignment vertical="center" wrapText="1"/>
    </xf>
    <xf numFmtId="9" fontId="8" fillId="4" borderId="19" xfId="21" applyNumberFormat="1" applyFont="1" applyFill="1" applyBorder="1" applyAlignment="1">
      <alignment horizontal="center" vertical="center"/>
    </xf>
    <xf numFmtId="0" fontId="12" fillId="5" borderId="18" xfId="21" applyFont="1" applyFill="1" applyBorder="1" applyAlignment="1">
      <alignment vertical="center" wrapText="1"/>
    </xf>
    <xf numFmtId="0" fontId="8" fillId="4" borderId="18" xfId="21" applyFont="1" applyFill="1" applyBorder="1" applyAlignment="1">
      <alignment vertical="center" wrapText="1"/>
    </xf>
    <xf numFmtId="0" fontId="15" fillId="5" borderId="18" xfId="21" applyFont="1" applyFill="1" applyBorder="1" applyAlignment="1">
      <alignment horizontal="left" vertical="center" wrapText="1"/>
    </xf>
    <xf numFmtId="0" fontId="8" fillId="4" borderId="18" xfId="21" applyFont="1" applyFill="1" applyBorder="1" applyAlignment="1">
      <alignment horizontal="left" vertical="center" wrapText="1"/>
    </xf>
    <xf numFmtId="0" fontId="12" fillId="4" borderId="19" xfId="21" applyFont="1" applyFill="1" applyBorder="1" applyAlignment="1">
      <alignment horizontal="center" vertical="center" wrapText="1"/>
    </xf>
    <xf numFmtId="3" fontId="8" fillId="4" borderId="18" xfId="21" applyNumberFormat="1" applyFont="1" applyFill="1" applyBorder="1" applyAlignment="1">
      <alignment horizontal="center" vertical="center" wrapText="1"/>
    </xf>
    <xf numFmtId="0" fontId="8" fillId="4" borderId="18" xfId="21" applyFont="1" applyFill="1" applyBorder="1" applyAlignment="1">
      <alignment horizontal="center" vertical="center" wrapText="1"/>
    </xf>
    <xf numFmtId="165" fontId="8" fillId="4" borderId="19" xfId="21" applyNumberFormat="1" applyFont="1" applyFill="1" applyBorder="1" applyAlignment="1">
      <alignment horizontal="center" vertical="center"/>
    </xf>
    <xf numFmtId="0" fontId="8" fillId="0" borderId="18" xfId="21" applyFont="1" applyBorder="1" applyAlignment="1">
      <alignment horizontal="left" vertical="center" wrapText="1"/>
    </xf>
    <xf numFmtId="3" fontId="8" fillId="0" borderId="19" xfId="21" applyNumberFormat="1" applyFont="1" applyBorder="1" applyAlignment="1">
      <alignment horizontal="center" vertical="center"/>
    </xf>
    <xf numFmtId="0" fontId="17" fillId="0" borderId="18" xfId="21" applyFont="1" applyFill="1" applyBorder="1" applyAlignment="1">
      <alignment horizontal="left" vertical="center" wrapText="1" indent="1"/>
    </xf>
    <xf numFmtId="3" fontId="17" fillId="0" borderId="19" xfId="21" applyNumberFormat="1" applyFont="1" applyBorder="1" applyAlignment="1">
      <alignment horizontal="center" vertical="center"/>
    </xf>
    <xf numFmtId="0" fontId="18" fillId="0" borderId="20" xfId="21" applyFont="1" applyBorder="1" applyAlignment="1">
      <alignment horizontal="left" vertical="center" wrapText="1"/>
    </xf>
    <xf numFmtId="0" fontId="15" fillId="3" borderId="18" xfId="21" applyFont="1" applyFill="1" applyBorder="1" applyAlignment="1">
      <alignment vertical="center" wrapText="1"/>
    </xf>
    <xf numFmtId="3" fontId="12" fillId="3" borderId="19" xfId="21" applyNumberFormat="1" applyFont="1" applyFill="1" applyBorder="1" applyAlignment="1">
      <alignment horizontal="center" vertical="center"/>
    </xf>
    <xf numFmtId="0" fontId="12" fillId="4" borderId="17" xfId="21" applyFont="1" applyFill="1" applyBorder="1" applyAlignment="1">
      <alignment horizontal="center" vertical="center" wrapText="1"/>
    </xf>
    <xf numFmtId="9" fontId="8" fillId="5" borderId="2" xfId="21" applyNumberFormat="1" applyFont="1" applyFill="1" applyBorder="1" applyAlignment="1">
      <alignment vertical="center" wrapText="1"/>
    </xf>
    <xf numFmtId="9" fontId="8" fillId="5" borderId="15" xfId="21" applyNumberFormat="1" applyFont="1" applyFill="1" applyBorder="1" applyAlignment="1">
      <alignment vertical="center" wrapText="1"/>
    </xf>
    <xf numFmtId="0" fontId="15" fillId="6" borderId="18" xfId="21" applyFont="1" applyFill="1" applyBorder="1" applyAlignment="1">
      <alignment vertical="center" wrapText="1"/>
    </xf>
    <xf numFmtId="3" fontId="12" fillId="6" borderId="19" xfId="21" applyNumberFormat="1" applyFont="1" applyFill="1" applyBorder="1" applyAlignment="1">
      <alignment horizontal="center" vertical="center"/>
    </xf>
    <xf numFmtId="3" fontId="12" fillId="5" borderId="19" xfId="21" applyNumberFormat="1" applyFont="1" applyFill="1" applyBorder="1" applyAlignment="1">
      <alignment horizontal="center" vertical="center"/>
    </xf>
    <xf numFmtId="0" fontId="28" fillId="4" borderId="18" xfId="21" applyFont="1" applyFill="1" applyBorder="1" applyAlignment="1">
      <alignment vertical="center" wrapText="1"/>
    </xf>
    <xf numFmtId="165" fontId="28" fillId="0" borderId="19" xfId="21" applyNumberFormat="1" applyFont="1" applyBorder="1" applyAlignment="1">
      <alignment horizontal="center" vertical="center"/>
    </xf>
    <xf numFmtId="165" fontId="17" fillId="0" borderId="19" xfId="21" applyNumberFormat="1" applyFont="1" applyBorder="1" applyAlignment="1">
      <alignment horizontal="center" vertical="center"/>
    </xf>
    <xf numFmtId="165" fontId="22" fillId="0" borderId="0" xfId="20" applyNumberFormat="1" applyFont="1" applyAlignment="1">
      <alignment vertical="center"/>
    </xf>
    <xf numFmtId="3" fontId="22" fillId="0" borderId="0" xfId="21" applyNumberFormat="1" applyAlignment="1">
      <alignment vertical="center"/>
    </xf>
    <xf numFmtId="3" fontId="17" fillId="0" borderId="0" xfId="21" applyNumberFormat="1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Fill="1"/>
    <xf numFmtId="0" fontId="32" fillId="4" borderId="0" xfId="0" applyFont="1" applyFill="1"/>
    <xf numFmtId="0" fontId="31" fillId="4" borderId="12" xfId="0" applyFont="1" applyFill="1" applyBorder="1" applyAlignment="1">
      <alignment horizontal="left" vertical="center" wrapText="1"/>
    </xf>
    <xf numFmtId="0" fontId="31" fillId="5" borderId="1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7" fillId="7" borderId="18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8" borderId="18" xfId="0" applyFont="1" applyFill="1" applyBorder="1" applyAlignment="1">
      <alignment horizontal="left" vertical="center" wrapText="1"/>
    </xf>
    <xf numFmtId="0" fontId="32" fillId="8" borderId="18" xfId="0" applyFont="1" applyFill="1" applyBorder="1" applyAlignment="1">
      <alignment horizontal="left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 indent="1"/>
    </xf>
    <xf numFmtId="0" fontId="39" fillId="0" borderId="18" xfId="0" applyFont="1" applyBorder="1" applyAlignment="1">
      <alignment horizontal="left" vertical="center" wrapText="1" indent="1"/>
    </xf>
    <xf numFmtId="0" fontId="40" fillId="0" borderId="20" xfId="0" applyFont="1" applyBorder="1" applyAlignment="1">
      <alignment horizontal="left" vertical="center" wrapText="1" indent="1"/>
    </xf>
    <xf numFmtId="0" fontId="34" fillId="3" borderId="18" xfId="0" applyFont="1" applyFill="1" applyBorder="1" applyAlignment="1">
      <alignment vertical="center" wrapText="1"/>
    </xf>
    <xf numFmtId="0" fontId="34" fillId="8" borderId="18" xfId="0" applyFont="1" applyFill="1" applyBorder="1" applyAlignment="1">
      <alignment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center" wrapText="1" indent="1"/>
    </xf>
    <xf numFmtId="0" fontId="34" fillId="0" borderId="2" xfId="0" applyFont="1" applyBorder="1" applyAlignment="1">
      <alignment horizontal="left" vertical="center" wrapText="1" indent="1"/>
    </xf>
    <xf numFmtId="0" fontId="34" fillId="0" borderId="27" xfId="0" applyFont="1" applyBorder="1" applyAlignment="1">
      <alignment horizontal="left" vertical="center" wrapText="1" indent="1"/>
    </xf>
    <xf numFmtId="0" fontId="34" fillId="0" borderId="20" xfId="0" applyFont="1" applyBorder="1" applyAlignment="1">
      <alignment horizontal="left" vertical="center" wrapText="1" indent="1"/>
    </xf>
    <xf numFmtId="0" fontId="34" fillId="0" borderId="18" xfId="0" applyFont="1" applyFill="1" applyBorder="1" applyAlignment="1">
      <alignment horizontal="left" vertical="center" wrapText="1"/>
    </xf>
    <xf numFmtId="0" fontId="34" fillId="8" borderId="18" xfId="0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horizontal="left" vertical="center" wrapText="1" indent="1"/>
    </xf>
    <xf numFmtId="0" fontId="39" fillId="0" borderId="18" xfId="0" applyFont="1" applyFill="1" applyBorder="1" applyAlignment="1">
      <alignment horizontal="left" vertical="center" wrapText="1" indent="1"/>
    </xf>
    <xf numFmtId="0" fontId="40" fillId="0" borderId="27" xfId="0" applyFont="1" applyFill="1" applyBorder="1" applyAlignment="1">
      <alignment horizontal="left" vertical="center" wrapText="1" indent="1"/>
    </xf>
    <xf numFmtId="0" fontId="34" fillId="0" borderId="18" xfId="0" applyFont="1" applyFill="1" applyBorder="1" applyAlignment="1">
      <alignment vertical="center" wrapText="1"/>
    </xf>
    <xf numFmtId="0" fontId="40" fillId="0" borderId="27" xfId="0" applyFont="1" applyBorder="1" applyAlignment="1">
      <alignment horizontal="left" vertical="center" wrapText="1" indent="1"/>
    </xf>
    <xf numFmtId="0" fontId="45" fillId="8" borderId="12" xfId="0" applyFont="1" applyFill="1" applyBorder="1" applyAlignment="1">
      <alignment horizontal="left" vertical="center" wrapText="1"/>
    </xf>
    <xf numFmtId="0" fontId="31" fillId="8" borderId="18" xfId="0" applyFont="1" applyFill="1" applyBorder="1" applyAlignment="1">
      <alignment horizontal="left" vertical="center" wrapText="1"/>
    </xf>
    <xf numFmtId="0" fontId="34" fillId="8" borderId="12" xfId="0" applyFont="1" applyFill="1" applyBorder="1" applyAlignment="1">
      <alignment horizontal="left" vertical="center" wrapText="1"/>
    </xf>
    <xf numFmtId="0" fontId="47" fillId="7" borderId="20" xfId="0" applyFont="1" applyFill="1" applyBorder="1" applyAlignment="1">
      <alignment vertical="center" wrapText="1"/>
    </xf>
    <xf numFmtId="0" fontId="36" fillId="4" borderId="2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wrapText="1"/>
    </xf>
    <xf numFmtId="0" fontId="32" fillId="0" borderId="2" xfId="0" applyFont="1" applyFill="1" applyBorder="1" applyAlignment="1">
      <alignment horizontal="left" wrapText="1"/>
    </xf>
    <xf numFmtId="0" fontId="34" fillId="9" borderId="18" xfId="0" applyFont="1" applyFill="1" applyBorder="1" applyAlignment="1">
      <alignment horizontal="left" vertical="center" wrapText="1"/>
    </xf>
    <xf numFmtId="0" fontId="32" fillId="9" borderId="18" xfId="0" applyFont="1" applyFill="1" applyBorder="1" applyAlignment="1">
      <alignment horizontal="left" vertical="center" wrapText="1"/>
    </xf>
    <xf numFmtId="0" fontId="32" fillId="4" borderId="18" xfId="0" applyFont="1" applyFill="1" applyBorder="1" applyAlignment="1">
      <alignment horizontal="left" vertical="center" wrapText="1" indent="1"/>
    </xf>
    <xf numFmtId="0" fontId="39" fillId="4" borderId="18" xfId="0" applyFont="1" applyFill="1" applyBorder="1" applyAlignment="1">
      <alignment horizontal="left" vertical="center" wrapText="1" indent="1"/>
    </xf>
    <xf numFmtId="0" fontId="34" fillId="3" borderId="29" xfId="0" applyFont="1" applyFill="1" applyBorder="1" applyAlignment="1">
      <alignment vertical="center" wrapText="1"/>
    </xf>
    <xf numFmtId="0" fontId="34" fillId="9" borderId="2" xfId="0" applyFont="1" applyFill="1" applyBorder="1" applyAlignment="1">
      <alignment horizontal="left" vertical="center" wrapText="1"/>
    </xf>
    <xf numFmtId="0" fontId="49" fillId="8" borderId="12" xfId="0" applyFont="1" applyFill="1" applyBorder="1" applyAlignment="1">
      <alignment horizontal="left" vertical="center" wrapText="1"/>
    </xf>
    <xf numFmtId="0" fontId="49" fillId="8" borderId="18" xfId="0" applyFont="1" applyFill="1" applyBorder="1" applyAlignment="1">
      <alignment horizontal="left" vertical="center" wrapText="1"/>
    </xf>
    <xf numFmtId="0" fontId="34" fillId="8" borderId="2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 indent="1"/>
    </xf>
    <xf numFmtId="0" fontId="31" fillId="7" borderId="2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left" wrapText="1"/>
    </xf>
    <xf numFmtId="0" fontId="32" fillId="4" borderId="2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vertical="center" wrapText="1"/>
    </xf>
    <xf numFmtId="0" fontId="31" fillId="7" borderId="18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wrapText="1"/>
    </xf>
    <xf numFmtId="0" fontId="52" fillId="0" borderId="0" xfId="0" applyFont="1"/>
    <xf numFmtId="0" fontId="53" fillId="8" borderId="18" xfId="0" applyFont="1" applyFill="1" applyBorder="1" applyAlignment="1">
      <alignment horizontal="left" vertical="center" wrapText="1"/>
    </xf>
    <xf numFmtId="0" fontId="54" fillId="8" borderId="18" xfId="0" applyFont="1" applyFill="1" applyBorder="1" applyAlignment="1">
      <alignment horizontal="left" vertical="center" wrapText="1"/>
    </xf>
    <xf numFmtId="0" fontId="51" fillId="8" borderId="18" xfId="0" applyFont="1" applyFill="1" applyBorder="1" applyAlignment="1">
      <alignment horizontal="left" vertical="center" wrapText="1"/>
    </xf>
    <xf numFmtId="0" fontId="51" fillId="4" borderId="18" xfId="0" applyFont="1" applyFill="1" applyBorder="1" applyAlignment="1">
      <alignment horizontal="left" vertical="center" wrapText="1"/>
    </xf>
    <xf numFmtId="0" fontId="31" fillId="5" borderId="18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left" vertical="center" wrapText="1" indent="1"/>
    </xf>
    <xf numFmtId="0" fontId="55" fillId="4" borderId="30" xfId="0" applyFont="1" applyFill="1" applyBorder="1" applyAlignment="1">
      <alignment horizontal="left" vertical="center" wrapText="1"/>
    </xf>
    <xf numFmtId="0" fontId="55" fillId="4" borderId="33" xfId="0" applyFont="1" applyFill="1" applyBorder="1" applyAlignment="1">
      <alignment horizontal="left" vertical="center" wrapText="1"/>
    </xf>
    <xf numFmtId="0" fontId="55" fillId="5" borderId="33" xfId="0" applyFont="1" applyFill="1" applyBorder="1" applyAlignment="1">
      <alignment vertical="center" wrapText="1"/>
    </xf>
    <xf numFmtId="0" fontId="51" fillId="4" borderId="17" xfId="0" applyFont="1" applyFill="1" applyBorder="1" applyAlignment="1">
      <alignment horizontal="center" vertical="center" wrapText="1"/>
    </xf>
    <xf numFmtId="0" fontId="51" fillId="4" borderId="4" xfId="0" applyFont="1" applyFill="1" applyBorder="1" applyAlignment="1">
      <alignment horizontal="center" vertical="center" wrapText="1"/>
    </xf>
    <xf numFmtId="0" fontId="51" fillId="4" borderId="19" xfId="0" applyFont="1" applyFill="1" applyBorder="1" applyAlignment="1">
      <alignment horizontal="center" vertical="center" wrapText="1"/>
    </xf>
    <xf numFmtId="0" fontId="51" fillId="4" borderId="4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9" fontId="58" fillId="0" borderId="19" xfId="0" applyNumberFormat="1" applyFont="1" applyFill="1" applyBorder="1" applyAlignment="1">
      <alignment horizontal="center" vertical="center"/>
    </xf>
    <xf numFmtId="9" fontId="58" fillId="0" borderId="41" xfId="0" applyNumberFormat="1" applyFont="1" applyFill="1" applyBorder="1" applyAlignment="1">
      <alignment horizontal="center" vertical="center"/>
    </xf>
    <xf numFmtId="0" fontId="29" fillId="5" borderId="40" xfId="0" applyFont="1" applyFill="1" applyBorder="1" applyAlignment="1">
      <alignment vertical="center" wrapText="1"/>
    </xf>
    <xf numFmtId="0" fontId="42" fillId="5" borderId="40" xfId="0" applyFont="1" applyFill="1" applyBorder="1" applyAlignment="1">
      <alignment vertical="center" wrapText="1"/>
    </xf>
    <xf numFmtId="3" fontId="42" fillId="5" borderId="19" xfId="20" applyNumberFormat="1" applyFont="1" applyFill="1" applyBorder="1" applyAlignment="1">
      <alignment horizontal="center" vertical="center"/>
    </xf>
    <xf numFmtId="9" fontId="42" fillId="5" borderId="19" xfId="0" applyNumberFormat="1" applyFont="1" applyFill="1" applyBorder="1" applyAlignment="1">
      <alignment horizontal="center" vertical="center"/>
    </xf>
    <xf numFmtId="9" fontId="42" fillId="5" borderId="41" xfId="0" applyNumberFormat="1" applyFont="1" applyFill="1" applyBorder="1" applyAlignment="1">
      <alignment horizontal="center" vertical="center"/>
    </xf>
    <xf numFmtId="0" fontId="58" fillId="0" borderId="11" xfId="0" applyFont="1" applyBorder="1" applyAlignment="1">
      <alignment horizontal="left" vertical="center" wrapText="1"/>
    </xf>
    <xf numFmtId="9" fontId="58" fillId="4" borderId="2" xfId="0" applyNumberFormat="1" applyFont="1" applyFill="1" applyBorder="1" applyAlignment="1">
      <alignment horizontal="center" vertical="center"/>
    </xf>
    <xf numFmtId="9" fontId="58" fillId="4" borderId="3" xfId="0" applyNumberFormat="1" applyFont="1" applyFill="1" applyBorder="1" applyAlignment="1">
      <alignment horizontal="center" vertical="center"/>
    </xf>
    <xf numFmtId="0" fontId="58" fillId="0" borderId="0" xfId="0" applyFont="1"/>
    <xf numFmtId="0" fontId="44" fillId="5" borderId="40" xfId="0" applyFont="1" applyFill="1" applyBorder="1" applyAlignment="1">
      <alignment horizontal="left" vertical="center" wrapText="1"/>
    </xf>
    <xf numFmtId="0" fontId="42" fillId="4" borderId="40" xfId="0" applyFont="1" applyFill="1" applyBorder="1" applyAlignment="1">
      <alignment horizontal="left" vertical="center" wrapText="1"/>
    </xf>
    <xf numFmtId="0" fontId="60" fillId="4" borderId="17" xfId="0" applyFont="1" applyFill="1" applyBorder="1" applyAlignment="1">
      <alignment horizontal="center" vertical="center" wrapText="1"/>
    </xf>
    <xf numFmtId="0" fontId="60" fillId="4" borderId="4" xfId="0" applyFont="1" applyFill="1" applyBorder="1" applyAlignment="1">
      <alignment horizontal="center" vertical="center" wrapText="1"/>
    </xf>
    <xf numFmtId="0" fontId="60" fillId="4" borderId="19" xfId="0" applyFont="1" applyFill="1" applyBorder="1" applyAlignment="1">
      <alignment horizontal="center" vertical="center" wrapText="1"/>
    </xf>
    <xf numFmtId="0" fontId="60" fillId="4" borderId="41" xfId="0" applyFont="1" applyFill="1" applyBorder="1" applyAlignment="1">
      <alignment horizontal="center" vertical="center" wrapText="1"/>
    </xf>
    <xf numFmtId="3" fontId="42" fillId="4" borderId="18" xfId="0" applyNumberFormat="1" applyFont="1" applyFill="1" applyBorder="1" applyAlignment="1">
      <alignment horizontal="center" vertical="center" wrapText="1"/>
    </xf>
    <xf numFmtId="3" fontId="42" fillId="4" borderId="45" xfId="0" applyNumberFormat="1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165" fontId="42" fillId="4" borderId="19" xfId="0" applyNumberFormat="1" applyFont="1" applyFill="1" applyBorder="1" applyAlignment="1">
      <alignment horizontal="center" vertical="center"/>
    </xf>
    <xf numFmtId="165" fontId="42" fillId="4" borderId="41" xfId="0" applyNumberFormat="1" applyFont="1" applyFill="1" applyBorder="1" applyAlignment="1">
      <alignment horizontal="center" vertical="center"/>
    </xf>
    <xf numFmtId="0" fontId="51" fillId="0" borderId="40" xfId="0" applyFont="1" applyBorder="1" applyAlignment="1">
      <alignment horizontal="left" vertical="center" wrapText="1" indent="1"/>
    </xf>
    <xf numFmtId="3" fontId="42" fillId="0" borderId="19" xfId="0" applyNumberFormat="1" applyFont="1" applyBorder="1" applyAlignment="1">
      <alignment horizontal="center" vertical="center"/>
    </xf>
    <xf numFmtId="0" fontId="61" fillId="0" borderId="40" xfId="0" applyFont="1" applyBorder="1" applyAlignment="1">
      <alignment horizontal="left" vertical="center" wrapText="1" indent="1"/>
    </xf>
    <xf numFmtId="3" fontId="62" fillId="0" borderId="19" xfId="0" applyNumberFormat="1" applyFont="1" applyBorder="1" applyAlignment="1">
      <alignment horizontal="center" vertical="center"/>
    </xf>
    <xf numFmtId="3" fontId="62" fillId="0" borderId="41" xfId="0" applyNumberFormat="1" applyFont="1" applyBorder="1" applyAlignment="1">
      <alignment horizontal="center" vertical="center"/>
    </xf>
    <xf numFmtId="3" fontId="42" fillId="0" borderId="41" xfId="0" applyNumberFormat="1" applyFont="1" applyBorder="1" applyAlignment="1">
      <alignment horizontal="center" vertical="center"/>
    </xf>
    <xf numFmtId="9" fontId="42" fillId="0" borderId="19" xfId="20" applyFont="1" applyBorder="1" applyAlignment="1">
      <alignment horizontal="center" vertical="center"/>
    </xf>
    <xf numFmtId="9" fontId="42" fillId="0" borderId="41" xfId="20" applyFont="1" applyBorder="1" applyAlignment="1">
      <alignment horizontal="center" vertical="center"/>
    </xf>
    <xf numFmtId="165" fontId="42" fillId="0" borderId="19" xfId="20" applyNumberFormat="1" applyFont="1" applyBorder="1" applyAlignment="1">
      <alignment horizontal="center" vertical="center"/>
    </xf>
    <xf numFmtId="0" fontId="63" fillId="0" borderId="46" xfId="0" applyFont="1" applyBorder="1" applyAlignment="1">
      <alignment horizontal="left" vertical="center" wrapText="1" indent="1"/>
    </xf>
    <xf numFmtId="0" fontId="54" fillId="3" borderId="40" xfId="0" applyFont="1" applyFill="1" applyBorder="1" applyAlignment="1">
      <alignment vertical="center" wrapText="1"/>
    </xf>
    <xf numFmtId="3" fontId="60" fillId="3" borderId="19" xfId="0" applyNumberFormat="1" applyFont="1" applyFill="1" applyBorder="1" applyAlignment="1">
      <alignment horizontal="center" vertical="center"/>
    </xf>
    <xf numFmtId="3" fontId="60" fillId="3" borderId="41" xfId="0" applyNumberFormat="1" applyFont="1" applyFill="1" applyBorder="1" applyAlignment="1">
      <alignment horizontal="center" vertical="center"/>
    </xf>
    <xf numFmtId="0" fontId="44" fillId="5" borderId="40" xfId="0" applyFont="1" applyFill="1" applyBorder="1" applyAlignment="1">
      <alignment vertical="center" wrapText="1"/>
    </xf>
    <xf numFmtId="0" fontId="54" fillId="0" borderId="46" xfId="0" applyFont="1" applyBorder="1" applyAlignment="1">
      <alignment horizontal="left" vertical="center" wrapText="1" indent="1"/>
    </xf>
    <xf numFmtId="3" fontId="42" fillId="0" borderId="18" xfId="0" applyNumberFormat="1" applyFont="1" applyFill="1" applyBorder="1" applyAlignment="1">
      <alignment horizontal="center" vertical="center" wrapText="1"/>
    </xf>
    <xf numFmtId="3" fontId="42" fillId="0" borderId="45" xfId="0" applyNumberFormat="1" applyFont="1" applyFill="1" applyBorder="1" applyAlignment="1">
      <alignment horizontal="center" vertical="center" wrapText="1"/>
    </xf>
    <xf numFmtId="3" fontId="42" fillId="0" borderId="19" xfId="0" applyNumberFormat="1" applyFont="1" applyFill="1" applyBorder="1" applyAlignment="1">
      <alignment horizontal="center" vertical="center"/>
    </xf>
    <xf numFmtId="3" fontId="42" fillId="0" borderId="41" xfId="0" applyNumberFormat="1" applyFont="1" applyFill="1" applyBorder="1" applyAlignment="1">
      <alignment horizontal="center" vertical="center"/>
    </xf>
    <xf numFmtId="0" fontId="42" fillId="5" borderId="40" xfId="0" applyFont="1" applyFill="1" applyBorder="1" applyAlignment="1">
      <alignment horizontal="left" vertical="center" wrapText="1"/>
    </xf>
    <xf numFmtId="0" fontId="64" fillId="5" borderId="18" xfId="0" applyFont="1" applyFill="1" applyBorder="1" applyAlignment="1">
      <alignment vertical="center" wrapText="1"/>
    </xf>
    <xf numFmtId="0" fontId="44" fillId="5" borderId="18" xfId="0" applyFont="1" applyFill="1" applyBorder="1" applyAlignment="1">
      <alignment vertical="center" wrapText="1"/>
    </xf>
    <xf numFmtId="0" fontId="63" fillId="0" borderId="47" xfId="0" applyFont="1" applyBorder="1" applyAlignment="1">
      <alignment horizontal="left" vertical="center" wrapText="1" indent="1"/>
    </xf>
    <xf numFmtId="0" fontId="42" fillId="4" borderId="18" xfId="0" applyFont="1" applyFill="1" applyBorder="1" applyAlignment="1">
      <alignment horizontal="center" wrapText="1"/>
    </xf>
    <xf numFmtId="0" fontId="42" fillId="4" borderId="18" xfId="0" applyFont="1" applyFill="1" applyBorder="1" applyAlignment="1">
      <alignment horizontal="left" vertical="center" wrapText="1"/>
    </xf>
    <xf numFmtId="0" fontId="42" fillId="4" borderId="45" xfId="0" applyFont="1" applyFill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 indent="1"/>
    </xf>
    <xf numFmtId="3" fontId="62" fillId="0" borderId="17" xfId="0" applyNumberFormat="1" applyFont="1" applyBorder="1" applyAlignment="1">
      <alignment horizontal="center" vertical="center"/>
    </xf>
    <xf numFmtId="3" fontId="42" fillId="0" borderId="17" xfId="0" applyNumberFormat="1" applyFont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0" fontId="63" fillId="0" borderId="48" xfId="0" applyFont="1" applyBorder="1" applyAlignment="1">
      <alignment horizontal="left" vertical="center" wrapText="1" indent="1"/>
    </xf>
    <xf numFmtId="3" fontId="62" fillId="0" borderId="49" xfId="0" applyNumberFormat="1" applyFont="1" applyBorder="1" applyAlignment="1">
      <alignment vertical="center"/>
    </xf>
    <xf numFmtId="3" fontId="62" fillId="0" borderId="50" xfId="0" applyNumberFormat="1" applyFont="1" applyBorder="1" applyAlignment="1">
      <alignment vertical="center"/>
    </xf>
    <xf numFmtId="9" fontId="44" fillId="5" borderId="12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4" fillId="5" borderId="33" xfId="0" applyFont="1" applyFill="1" applyBorder="1" applyAlignment="1">
      <alignment horizontal="left" vertical="center" wrapText="1"/>
    </xf>
    <xf numFmtId="49" fontId="65" fillId="5" borderId="13" xfId="0" applyNumberFormat="1" applyFont="1" applyFill="1" applyBorder="1" applyAlignment="1">
      <alignment horizontal="left" vertical="center" wrapText="1"/>
    </xf>
    <xf numFmtId="0" fontId="44" fillId="5" borderId="12" xfId="0" applyFont="1" applyFill="1" applyBorder="1" applyAlignment="1">
      <alignment horizontal="left" vertical="center" wrapText="1"/>
    </xf>
    <xf numFmtId="0" fontId="42" fillId="4" borderId="45" xfId="0" applyFont="1" applyFill="1" applyBorder="1" applyAlignment="1">
      <alignment horizontal="center" vertical="center" wrapText="1"/>
    </xf>
    <xf numFmtId="49" fontId="58" fillId="5" borderId="13" xfId="0" applyNumberFormat="1" applyFont="1" applyFill="1" applyBorder="1" applyAlignment="1">
      <alignment horizontal="left" vertical="center" wrapText="1"/>
    </xf>
    <xf numFmtId="0" fontId="54" fillId="6" borderId="40" xfId="0" applyFont="1" applyFill="1" applyBorder="1" applyAlignment="1">
      <alignment vertical="center" wrapText="1"/>
    </xf>
    <xf numFmtId="3" fontId="60" fillId="6" borderId="19" xfId="0" applyNumberFormat="1" applyFont="1" applyFill="1" applyBorder="1" applyAlignment="1">
      <alignment horizontal="center" vertical="center"/>
    </xf>
    <xf numFmtId="3" fontId="60" fillId="6" borderId="41" xfId="0" applyNumberFormat="1" applyFont="1" applyFill="1" applyBorder="1" applyAlignment="1">
      <alignment horizontal="center" vertical="center"/>
    </xf>
    <xf numFmtId="3" fontId="60" fillId="5" borderId="19" xfId="0" applyNumberFormat="1" applyFont="1" applyFill="1" applyBorder="1" applyAlignment="1">
      <alignment horizontal="center" vertical="center"/>
    </xf>
    <xf numFmtId="3" fontId="60" fillId="5" borderId="41" xfId="0" applyNumberFormat="1" applyFont="1" applyFill="1" applyBorder="1" applyAlignment="1">
      <alignment horizontal="center" vertical="center"/>
    </xf>
    <xf numFmtId="3" fontId="60" fillId="0" borderId="19" xfId="0" applyNumberFormat="1" applyFont="1" applyBorder="1" applyAlignment="1">
      <alignment horizontal="center" vertical="center"/>
    </xf>
    <xf numFmtId="3" fontId="60" fillId="0" borderId="41" xfId="0" applyNumberFormat="1" applyFont="1" applyBorder="1" applyAlignment="1">
      <alignment horizontal="center" vertical="center"/>
    </xf>
    <xf numFmtId="0" fontId="54" fillId="3" borderId="51" xfId="0" applyFont="1" applyFill="1" applyBorder="1" applyAlignment="1">
      <alignment vertical="center" wrapText="1"/>
    </xf>
    <xf numFmtId="3" fontId="60" fillId="3" borderId="52" xfId="0" applyNumberFormat="1" applyFont="1" applyFill="1" applyBorder="1" applyAlignment="1">
      <alignment horizontal="center" vertical="center"/>
    </xf>
    <xf numFmtId="3" fontId="60" fillId="3" borderId="5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55" fillId="4" borderId="12" xfId="0" applyFont="1" applyFill="1" applyBorder="1" applyAlignment="1">
      <alignment horizontal="left" vertical="center" wrapText="1"/>
    </xf>
    <xf numFmtId="0" fontId="55" fillId="5" borderId="12" xfId="0" applyFont="1" applyFill="1" applyBorder="1" applyAlignment="1">
      <alignment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19" xfId="0" applyFont="1" applyFill="1" applyBorder="1" applyAlignment="1">
      <alignment horizontal="center" vertical="center" wrapText="1"/>
    </xf>
    <xf numFmtId="9" fontId="42" fillId="5" borderId="19" xfId="0" applyNumberFormat="1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vertical="center" wrapText="1"/>
    </xf>
    <xf numFmtId="0" fontId="44" fillId="5" borderId="18" xfId="0" applyFont="1" applyFill="1" applyBorder="1" applyAlignment="1">
      <alignment horizontal="left" vertical="center" wrapText="1"/>
    </xf>
    <xf numFmtId="4" fontId="42" fillId="4" borderId="18" xfId="0" applyNumberFormat="1" applyFont="1" applyFill="1" applyBorder="1" applyAlignment="1">
      <alignment horizontal="center" vertical="center" wrapText="1"/>
    </xf>
    <xf numFmtId="0" fontId="51" fillId="0" borderId="18" xfId="0" applyFont="1" applyBorder="1" applyAlignment="1">
      <alignment horizontal="left" vertical="center" wrapText="1" indent="1"/>
    </xf>
    <xf numFmtId="0" fontId="61" fillId="0" borderId="18" xfId="0" applyFont="1" applyBorder="1" applyAlignment="1">
      <alignment horizontal="left" vertical="center" wrapText="1" indent="1"/>
    </xf>
    <xf numFmtId="165" fontId="62" fillId="0" borderId="19" xfId="0" applyNumberFormat="1" applyFont="1" applyBorder="1" applyAlignment="1">
      <alignment horizontal="center" vertical="center"/>
    </xf>
    <xf numFmtId="0" fontId="63" fillId="0" borderId="27" xfId="0" applyFont="1" applyBorder="1" applyAlignment="1">
      <alignment horizontal="left" vertical="center" wrapText="1" indent="1"/>
    </xf>
    <xf numFmtId="0" fontId="54" fillId="3" borderId="18" xfId="0" applyFont="1" applyFill="1" applyBorder="1" applyAlignment="1">
      <alignment vertical="center" wrapText="1"/>
    </xf>
    <xf numFmtId="0" fontId="54" fillId="0" borderId="27" xfId="0" applyFont="1" applyBorder="1" applyAlignment="1">
      <alignment horizontal="left" vertical="center" wrapText="1" indent="1"/>
    </xf>
    <xf numFmtId="0" fontId="6" fillId="5" borderId="18" xfId="0" applyFont="1" applyFill="1" applyBorder="1" applyAlignment="1">
      <alignment horizontal="left" vertical="center" wrapText="1"/>
    </xf>
    <xf numFmtId="0" fontId="44" fillId="5" borderId="12" xfId="0" applyFont="1" applyFill="1" applyBorder="1" applyAlignment="1">
      <alignment vertical="center" wrapText="1"/>
    </xf>
    <xf numFmtId="0" fontId="54" fillId="6" borderId="18" xfId="0" applyFont="1" applyFill="1" applyBorder="1" applyAlignment="1">
      <alignment vertical="center" wrapText="1"/>
    </xf>
    <xf numFmtId="3" fontId="32" fillId="2" borderId="18" xfId="0" applyNumberFormat="1" applyFont="1" applyFill="1" applyBorder="1" applyAlignment="1">
      <alignment horizontal="center" vertical="center" wrapText="1"/>
    </xf>
    <xf numFmtId="3" fontId="8" fillId="10" borderId="2" xfId="21" applyNumberFormat="1" applyFont="1" applyFill="1" applyBorder="1" applyAlignment="1">
      <alignment horizontal="center" vertical="center" wrapText="1"/>
    </xf>
    <xf numFmtId="9" fontId="8" fillId="10" borderId="6" xfId="21" applyNumberFormat="1" applyFont="1" applyFill="1" applyBorder="1" applyAlignment="1">
      <alignment vertical="center" wrapText="1"/>
    </xf>
    <xf numFmtId="0" fontId="8" fillId="10" borderId="18" xfId="21" applyFont="1" applyFill="1" applyBorder="1" applyAlignment="1">
      <alignment horizontal="left" vertical="center" wrapText="1"/>
    </xf>
    <xf numFmtId="0" fontId="15" fillId="10" borderId="18" xfId="21" applyFont="1" applyFill="1" applyBorder="1" applyAlignment="1">
      <alignment horizontal="left" vertical="center" wrapText="1"/>
    </xf>
    <xf numFmtId="0" fontId="66" fillId="0" borderId="0" xfId="0" applyFont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12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9" fontId="8" fillId="2" borderId="19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 indent="1"/>
    </xf>
    <xf numFmtId="3" fontId="8" fillId="2" borderId="19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wrapText="1" indent="1"/>
    </xf>
    <xf numFmtId="0" fontId="18" fillId="2" borderId="20" xfId="0" applyFont="1" applyFill="1" applyBorder="1" applyAlignment="1">
      <alignment horizontal="left" vertical="center" wrapText="1" indent="1"/>
    </xf>
    <xf numFmtId="0" fontId="15" fillId="2" borderId="18" xfId="0" applyFont="1" applyFill="1" applyBorder="1" applyAlignment="1">
      <alignment vertical="center" wrapText="1"/>
    </xf>
    <xf numFmtId="3" fontId="12" fillId="2" borderId="19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0" fontId="15" fillId="2" borderId="25" xfId="21" applyFont="1" applyFill="1" applyBorder="1" applyAlignment="1">
      <alignment horizontal="left" vertical="center" wrapText="1"/>
    </xf>
    <xf numFmtId="9" fontId="8" fillId="2" borderId="6" xfId="21" applyNumberFormat="1" applyFont="1" applyFill="1" applyBorder="1" applyAlignment="1">
      <alignment vertical="center" wrapText="1"/>
    </xf>
    <xf numFmtId="3" fontId="8" fillId="2" borderId="2" xfId="21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 indent="1"/>
    </xf>
    <xf numFmtId="0" fontId="25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left" vertical="center" wrapText="1" indent="1"/>
    </xf>
    <xf numFmtId="0" fontId="28" fillId="2" borderId="18" xfId="0" applyFont="1" applyFill="1" applyBorder="1" applyAlignment="1">
      <alignment vertical="center" wrapText="1"/>
    </xf>
    <xf numFmtId="3" fontId="28" fillId="2" borderId="19" xfId="0" applyNumberFormat="1" applyFont="1" applyFill="1" applyBorder="1" applyAlignment="1">
      <alignment horizontal="center" vertical="center"/>
    </xf>
    <xf numFmtId="165" fontId="28" fillId="2" borderId="19" xfId="0" applyNumberFormat="1" applyFont="1" applyFill="1" applyBorder="1" applyAlignment="1">
      <alignment horizontal="center" vertical="center"/>
    </xf>
    <xf numFmtId="165" fontId="17" fillId="2" borderId="19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0" fillId="2" borderId="0" xfId="0" applyFill="1"/>
    <xf numFmtId="3" fontId="32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2" fillId="2" borderId="17" xfId="0" applyFont="1" applyFill="1" applyBorder="1" applyAlignment="1">
      <alignment horizontal="center" vertical="center" wrapText="1"/>
    </xf>
    <xf numFmtId="3" fontId="32" fillId="2" borderId="19" xfId="0" applyNumberFormat="1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9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9" fontId="32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center" vertical="center"/>
    </xf>
    <xf numFmtId="49" fontId="32" fillId="2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1" fillId="2" borderId="17" xfId="0" applyNumberFormat="1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3" fontId="31" fillId="2" borderId="19" xfId="0" applyNumberFormat="1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165" fontId="32" fillId="2" borderId="19" xfId="0" applyNumberFormat="1" applyFont="1" applyFill="1" applyBorder="1" applyAlignment="1">
      <alignment horizontal="center" vertical="center"/>
    </xf>
    <xf numFmtId="3" fontId="32" fillId="2" borderId="19" xfId="0" applyNumberFormat="1" applyFont="1" applyFill="1" applyBorder="1" applyAlignment="1">
      <alignment horizontal="center" vertical="center"/>
    </xf>
    <xf numFmtId="3" fontId="39" fillId="2" borderId="19" xfId="0" applyNumberFormat="1" applyFont="1" applyFill="1" applyBorder="1" applyAlignment="1">
      <alignment horizontal="center" vertical="center"/>
    </xf>
    <xf numFmtId="165" fontId="39" fillId="2" borderId="19" xfId="0" applyNumberFormat="1" applyFont="1" applyFill="1" applyBorder="1" applyAlignment="1">
      <alignment horizontal="center" vertical="center"/>
    </xf>
    <xf numFmtId="165" fontId="32" fillId="2" borderId="19" xfId="20" applyNumberFormat="1" applyFont="1" applyFill="1" applyBorder="1" applyAlignment="1">
      <alignment horizontal="center" vertical="center"/>
    </xf>
    <xf numFmtId="9" fontId="32" fillId="2" borderId="19" xfId="20" applyFont="1" applyFill="1" applyBorder="1" applyAlignment="1">
      <alignment horizontal="center" vertical="center"/>
    </xf>
    <xf numFmtId="3" fontId="31" fillId="2" borderId="19" xfId="0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 wrapText="1"/>
    </xf>
    <xf numFmtId="170" fontId="32" fillId="2" borderId="19" xfId="0" applyNumberFormat="1" applyFont="1" applyFill="1" applyBorder="1" applyAlignment="1">
      <alignment horizontal="center" vertical="center"/>
    </xf>
    <xf numFmtId="170" fontId="39" fillId="2" borderId="19" xfId="0" applyNumberFormat="1" applyFont="1" applyFill="1" applyBorder="1" applyAlignment="1">
      <alignment horizontal="center" vertical="center"/>
    </xf>
    <xf numFmtId="3" fontId="32" fillId="2" borderId="26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/>
    </xf>
    <xf numFmtId="3" fontId="34" fillId="2" borderId="18" xfId="0" applyNumberFormat="1" applyFont="1" applyFill="1" applyBorder="1" applyAlignment="1">
      <alignment horizontal="center" vertical="center" wrapText="1"/>
    </xf>
    <xf numFmtId="9" fontId="34" fillId="2" borderId="12" xfId="0" applyNumberFormat="1" applyFont="1" applyFill="1" applyBorder="1" applyAlignment="1">
      <alignment horizontal="center" vertical="center" wrapText="1"/>
    </xf>
    <xf numFmtId="3" fontId="41" fillId="2" borderId="13" xfId="0" applyNumberFormat="1" applyFont="1" applyFill="1" applyBorder="1" applyAlignment="1">
      <alignment horizontal="center" vertical="top" wrapText="1"/>
    </xf>
    <xf numFmtId="0" fontId="41" fillId="2" borderId="12" xfId="0" applyFont="1" applyFill="1" applyBorder="1" applyAlignment="1">
      <alignment vertical="center" wrapText="1"/>
    </xf>
    <xf numFmtId="3" fontId="41" fillId="2" borderId="13" xfId="0" applyNumberFormat="1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 wrapText="1"/>
    </xf>
    <xf numFmtId="10" fontId="36" fillId="2" borderId="2" xfId="0" applyNumberFormat="1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69" fontId="36" fillId="2" borderId="2" xfId="22" applyNumberFormat="1" applyFont="1" applyFill="1" applyBorder="1" applyAlignment="1">
      <alignment horizontal="left" vertical="center"/>
    </xf>
    <xf numFmtId="169" fontId="36" fillId="2" borderId="2" xfId="22" applyNumberFormat="1" applyFont="1" applyFill="1" applyBorder="1" applyAlignment="1">
      <alignment vertical="center"/>
    </xf>
    <xf numFmtId="170" fontId="32" fillId="2" borderId="19" xfId="22" applyNumberFormat="1" applyFont="1" applyFill="1" applyBorder="1" applyAlignment="1">
      <alignment horizontal="center" vertical="center"/>
    </xf>
    <xf numFmtId="3" fontId="44" fillId="2" borderId="18" xfId="0" applyNumberFormat="1" applyFont="1" applyFill="1" applyBorder="1" applyAlignment="1">
      <alignment horizontal="center" vertical="center" wrapText="1"/>
    </xf>
    <xf numFmtId="9" fontId="44" fillId="2" borderId="12" xfId="0" applyNumberFormat="1" applyFont="1" applyFill="1" applyBorder="1" applyAlignment="1">
      <alignment horizontal="center" vertical="center" wrapText="1"/>
    </xf>
    <xf numFmtId="4" fontId="32" fillId="2" borderId="18" xfId="0" applyNumberFormat="1" applyFont="1" applyFill="1" applyBorder="1" applyAlignment="1">
      <alignment horizontal="center" vertical="center" wrapText="1"/>
    </xf>
    <xf numFmtId="1" fontId="32" fillId="2" borderId="18" xfId="0" applyNumberFormat="1" applyFont="1" applyFill="1" applyBorder="1" applyAlignment="1">
      <alignment horizontal="center" vertical="center" wrapText="1"/>
    </xf>
    <xf numFmtId="171" fontId="32" fillId="2" borderId="18" xfId="0" applyNumberFormat="1" applyFont="1" applyFill="1" applyBorder="1" applyAlignment="1">
      <alignment horizontal="center" vertical="center" wrapText="1"/>
    </xf>
    <xf numFmtId="3" fontId="36" fillId="2" borderId="18" xfId="0" applyNumberFormat="1" applyFont="1" applyFill="1" applyBorder="1" applyAlignment="1">
      <alignment horizontal="center" vertical="center" wrapText="1"/>
    </xf>
    <xf numFmtId="170" fontId="32" fillId="2" borderId="18" xfId="0" applyNumberFormat="1" applyFont="1" applyFill="1" applyBorder="1" applyAlignment="1">
      <alignment horizontal="center" vertical="center" wrapText="1"/>
    </xf>
    <xf numFmtId="172" fontId="32" fillId="2" borderId="18" xfId="0" applyNumberFormat="1" applyFont="1" applyFill="1" applyBorder="1" applyAlignment="1">
      <alignment horizontal="center" vertical="center" wrapText="1"/>
    </xf>
    <xf numFmtId="3" fontId="44" fillId="2" borderId="18" xfId="0" applyNumberFormat="1" applyFont="1" applyFill="1" applyBorder="1" applyAlignment="1">
      <alignment horizontal="center" vertical="top" wrapText="1"/>
    </xf>
    <xf numFmtId="3" fontId="50" fillId="2" borderId="19" xfId="0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wrapText="1"/>
    </xf>
    <xf numFmtId="0" fontId="36" fillId="2" borderId="18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3" fontId="32" fillId="2" borderId="19" xfId="0" applyNumberFormat="1" applyFont="1" applyFill="1" applyBorder="1" applyAlignment="1">
      <alignment horizontal="center"/>
    </xf>
    <xf numFmtId="169" fontId="32" fillId="2" borderId="19" xfId="22" applyNumberFormat="1" applyFont="1" applyFill="1" applyBorder="1" applyAlignment="1">
      <alignment horizontal="center"/>
    </xf>
    <xf numFmtId="169" fontId="32" fillId="2" borderId="18" xfId="22" applyNumberFormat="1" applyFont="1" applyFill="1" applyBorder="1" applyAlignment="1">
      <alignment horizontal="center" vertical="center" wrapText="1"/>
    </xf>
    <xf numFmtId="3" fontId="29" fillId="2" borderId="19" xfId="0" applyNumberFormat="1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3" fontId="51" fillId="2" borderId="18" xfId="0" applyNumberFormat="1" applyFont="1" applyFill="1" applyBorder="1" applyAlignment="1">
      <alignment horizontal="center" vertical="center" wrapText="1"/>
    </xf>
    <xf numFmtId="165" fontId="51" fillId="2" borderId="19" xfId="0" applyNumberFormat="1" applyFont="1" applyFill="1" applyBorder="1" applyAlignment="1">
      <alignment horizontal="center" vertical="center"/>
    </xf>
    <xf numFmtId="3" fontId="44" fillId="2" borderId="19" xfId="0" applyNumberFormat="1" applyFont="1" applyFill="1" applyBorder="1" applyAlignment="1">
      <alignment horizontal="center" vertical="center" wrapText="1"/>
    </xf>
    <xf numFmtId="9" fontId="42" fillId="2" borderId="14" xfId="0" applyNumberFormat="1" applyFont="1" applyFill="1" applyBorder="1" applyAlignment="1">
      <alignment horizontal="center" vertical="center"/>
    </xf>
    <xf numFmtId="9" fontId="42" fillId="2" borderId="15" xfId="0" applyNumberFormat="1" applyFont="1" applyFill="1" applyBorder="1" applyAlignment="1">
      <alignment horizontal="center" vertical="center"/>
    </xf>
    <xf numFmtId="169" fontId="31" fillId="2" borderId="19" xfId="22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horizontal="center" vertical="center"/>
    </xf>
    <xf numFmtId="3" fontId="32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20" fillId="2" borderId="18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9" fontId="8" fillId="2" borderId="6" xfId="21" applyNumberFormat="1" applyFont="1" applyFill="1" applyBorder="1" applyAlignment="1">
      <alignment horizontal="left" vertical="center" wrapText="1"/>
    </xf>
    <xf numFmtId="9" fontId="8" fillId="2" borderId="7" xfId="21" applyNumberFormat="1" applyFont="1" applyFill="1" applyBorder="1" applyAlignment="1">
      <alignment horizontal="left" vertical="center" wrapText="1"/>
    </xf>
    <xf numFmtId="9" fontId="8" fillId="2" borderId="13" xfId="0" applyNumberFormat="1" applyFont="1" applyFill="1" applyBorder="1" applyAlignment="1">
      <alignment horizontal="center" vertical="center"/>
    </xf>
    <xf numFmtId="9" fontId="8" fillId="2" borderId="14" xfId="0" applyNumberFormat="1" applyFont="1" applyFill="1" applyBorder="1" applyAlignment="1">
      <alignment horizontal="center" vertical="center"/>
    </xf>
    <xf numFmtId="9" fontId="8" fillId="2" borderId="15" xfId="0" applyNumberFormat="1" applyFont="1" applyFill="1" applyBorder="1" applyAlignment="1">
      <alignment horizontal="center" vertical="center"/>
    </xf>
    <xf numFmtId="9" fontId="8" fillId="2" borderId="6" xfId="21" applyNumberFormat="1" applyFont="1" applyFill="1" applyBorder="1" applyAlignment="1">
      <alignment horizontal="center" vertical="center" wrapText="1"/>
    </xf>
    <xf numFmtId="9" fontId="8" fillId="2" borderId="7" xfId="21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9" fontId="8" fillId="2" borderId="13" xfId="0" applyNumberFormat="1" applyFont="1" applyFill="1" applyBorder="1" applyAlignment="1">
      <alignment horizontal="left" vertical="center" wrapText="1"/>
    </xf>
    <xf numFmtId="9" fontId="8" fillId="2" borderId="14" xfId="0" applyNumberFormat="1" applyFont="1" applyFill="1" applyBorder="1" applyAlignment="1">
      <alignment horizontal="left" vertical="center" wrapText="1"/>
    </xf>
    <xf numFmtId="9" fontId="8" fillId="2" borderId="15" xfId="0" applyNumberFormat="1" applyFont="1" applyFill="1" applyBorder="1" applyAlignment="1">
      <alignment horizontal="left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9" fontId="8" fillId="2" borderId="14" xfId="0" applyNumberFormat="1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/>
    </xf>
    <xf numFmtId="0" fontId="32" fillId="7" borderId="16" xfId="0" applyFont="1" applyFill="1" applyBorder="1" applyAlignment="1">
      <alignment horizontal="center" vertical="center" wrapText="1"/>
    </xf>
    <xf numFmtId="0" fontId="32" fillId="7" borderId="18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49" fontId="35" fillId="2" borderId="13" xfId="0" applyNumberFormat="1" applyFont="1" applyFill="1" applyBorder="1" applyAlignment="1">
      <alignment horizontal="center" vertical="center"/>
    </xf>
    <xf numFmtId="49" fontId="35" fillId="2" borderId="14" xfId="0" applyNumberFormat="1" applyFont="1" applyFill="1" applyBorder="1" applyAlignment="1">
      <alignment horizontal="center" vertical="center"/>
    </xf>
    <xf numFmtId="49" fontId="35" fillId="2" borderId="15" xfId="0" applyNumberFormat="1" applyFont="1" applyFill="1" applyBorder="1" applyAlignment="1">
      <alignment horizontal="center" vertical="center"/>
    </xf>
    <xf numFmtId="49" fontId="32" fillId="2" borderId="13" xfId="0" applyNumberFormat="1" applyFont="1" applyFill="1" applyBorder="1" applyAlignment="1">
      <alignment horizontal="center" vertical="center"/>
    </xf>
    <xf numFmtId="49" fontId="32" fillId="2" borderId="14" xfId="0" applyNumberFormat="1" applyFont="1" applyFill="1" applyBorder="1" applyAlignment="1">
      <alignment horizontal="center" vertical="center"/>
    </xf>
    <xf numFmtId="49" fontId="32" fillId="2" borderId="15" xfId="0" applyNumberFormat="1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 vertical="top" wrapText="1"/>
    </xf>
    <xf numFmtId="0" fontId="32" fillId="2" borderId="15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9" fontId="32" fillId="2" borderId="13" xfId="0" applyNumberFormat="1" applyFont="1" applyFill="1" applyBorder="1" applyAlignment="1">
      <alignment horizontal="center" vertical="center"/>
    </xf>
    <xf numFmtId="9" fontId="32" fillId="2" borderId="22" xfId="0" applyNumberFormat="1" applyFont="1" applyFill="1" applyBorder="1" applyAlignment="1">
      <alignment horizontal="center" vertical="center"/>
    </xf>
    <xf numFmtId="9" fontId="32" fillId="2" borderId="14" xfId="0" applyNumberFormat="1" applyFont="1" applyFill="1" applyBorder="1" applyAlignment="1">
      <alignment horizontal="center" vertical="center"/>
    </xf>
    <xf numFmtId="9" fontId="32" fillId="2" borderId="15" xfId="0" applyNumberFormat="1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9" fontId="32" fillId="2" borderId="2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9" fontId="32" fillId="2" borderId="26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9" fontId="32" fillId="2" borderId="13" xfId="0" applyNumberFormat="1" applyFont="1" applyFill="1" applyBorder="1" applyAlignment="1">
      <alignment horizontal="center" vertical="center" wrapText="1"/>
    </xf>
    <xf numFmtId="9" fontId="32" fillId="2" borderId="14" xfId="0" applyNumberFormat="1" applyFont="1" applyFill="1" applyBorder="1" applyAlignment="1">
      <alignment horizontal="center" vertical="center" wrapText="1"/>
    </xf>
    <xf numFmtId="9" fontId="32" fillId="2" borderId="15" xfId="0" applyNumberFormat="1" applyFont="1" applyFill="1" applyBorder="1" applyAlignment="1">
      <alignment horizontal="center" vertical="center" wrapText="1"/>
    </xf>
    <xf numFmtId="9" fontId="32" fillId="2" borderId="28" xfId="0" applyNumberFormat="1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9" fontId="42" fillId="2" borderId="14" xfId="0" applyNumberFormat="1" applyFont="1" applyFill="1" applyBorder="1" applyAlignment="1">
      <alignment horizontal="center" vertical="center"/>
    </xf>
    <xf numFmtId="9" fontId="42" fillId="2" borderId="15" xfId="0" applyNumberFormat="1" applyFont="1" applyFill="1" applyBorder="1" applyAlignment="1">
      <alignment horizontal="center" vertical="center"/>
    </xf>
    <xf numFmtId="9" fontId="42" fillId="2" borderId="13" xfId="0" applyNumberFormat="1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left" vertical="top" wrapText="1"/>
    </xf>
    <xf numFmtId="0" fontId="32" fillId="2" borderId="14" xfId="0" applyFont="1" applyFill="1" applyBorder="1" applyAlignment="1">
      <alignment horizontal="left" vertical="top" wrapText="1"/>
    </xf>
    <xf numFmtId="0" fontId="32" fillId="2" borderId="15" xfId="0" applyFont="1" applyFill="1" applyBorder="1" applyAlignment="1">
      <alignment horizontal="left" vertical="top" wrapText="1"/>
    </xf>
    <xf numFmtId="0" fontId="42" fillId="2" borderId="13" xfId="0" applyNumberFormat="1" applyFont="1" applyFill="1" applyBorder="1" applyAlignment="1">
      <alignment horizontal="center" vertical="center"/>
    </xf>
    <xf numFmtId="0" fontId="42" fillId="2" borderId="15" xfId="0" applyNumberFormat="1" applyFont="1" applyFill="1" applyBorder="1" applyAlignment="1">
      <alignment horizontal="center" vertical="center"/>
    </xf>
    <xf numFmtId="9" fontId="45" fillId="2" borderId="13" xfId="0" applyNumberFormat="1" applyFont="1" applyFill="1" applyBorder="1" applyAlignment="1">
      <alignment horizontal="center" vertical="center"/>
    </xf>
    <xf numFmtId="9" fontId="45" fillId="2" borderId="14" xfId="0" applyNumberFormat="1" applyFont="1" applyFill="1" applyBorder="1" applyAlignment="1">
      <alignment horizontal="center" vertical="center"/>
    </xf>
    <xf numFmtId="9" fontId="45" fillId="2" borderId="15" xfId="0" applyNumberFormat="1" applyFont="1" applyFill="1" applyBorder="1" applyAlignment="1">
      <alignment horizontal="center" vertical="center"/>
    </xf>
    <xf numFmtId="9" fontId="32" fillId="2" borderId="13" xfId="0" applyNumberFormat="1" applyFont="1" applyFill="1" applyBorder="1" applyAlignment="1">
      <alignment horizontal="left" vertical="center" wrapText="1"/>
    </xf>
    <xf numFmtId="9" fontId="32" fillId="2" borderId="14" xfId="0" applyNumberFormat="1" applyFont="1" applyFill="1" applyBorder="1" applyAlignment="1">
      <alignment horizontal="left" vertical="center" wrapText="1"/>
    </xf>
    <xf numFmtId="9" fontId="32" fillId="2" borderId="15" xfId="0" applyNumberFormat="1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51" fillId="4" borderId="13" xfId="0" applyFont="1" applyFill="1" applyBorder="1" applyAlignment="1">
      <alignment horizontal="center" vertical="center" wrapText="1"/>
    </xf>
    <xf numFmtId="0" fontId="51" fillId="4" borderId="14" xfId="0" applyFont="1" applyFill="1" applyBorder="1" applyAlignment="1">
      <alignment horizontal="center" vertical="center" wrapText="1"/>
    </xf>
    <xf numFmtId="0" fontId="51" fillId="4" borderId="15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9" fontId="51" fillId="2" borderId="13" xfId="0" applyNumberFormat="1" applyFont="1" applyFill="1" applyBorder="1" applyAlignment="1">
      <alignment horizontal="center" vertical="center"/>
    </xf>
    <xf numFmtId="9" fontId="51" fillId="2" borderId="14" xfId="0" applyNumberFormat="1" applyFont="1" applyFill="1" applyBorder="1" applyAlignment="1">
      <alignment horizontal="center" vertical="center"/>
    </xf>
    <xf numFmtId="9" fontId="51" fillId="2" borderId="15" xfId="0" applyNumberFormat="1" applyFont="1" applyFill="1" applyBorder="1" applyAlignment="1">
      <alignment horizontal="center" vertical="center"/>
    </xf>
    <xf numFmtId="0" fontId="51" fillId="2" borderId="13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 wrapText="1"/>
    </xf>
    <xf numFmtId="0" fontId="51" fillId="2" borderId="15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center"/>
    </xf>
    <xf numFmtId="0" fontId="51" fillId="2" borderId="15" xfId="0" applyFont="1" applyFill="1" applyBorder="1" applyAlignment="1">
      <alignment horizontal="center" vertical="center"/>
    </xf>
    <xf numFmtId="0" fontId="51" fillId="4" borderId="16" xfId="0" applyFont="1" applyFill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/>
    </xf>
    <xf numFmtId="0" fontId="51" fillId="2" borderId="13" xfId="0" applyFont="1" applyFill="1" applyBorder="1" applyAlignment="1">
      <alignment horizontal="left" vertical="top" wrapText="1"/>
    </xf>
    <xf numFmtId="0" fontId="51" fillId="2" borderId="14" xfId="0" applyFont="1" applyFill="1" applyBorder="1" applyAlignment="1">
      <alignment horizontal="left" vertical="top" wrapText="1"/>
    </xf>
    <xf numFmtId="0" fontId="51" fillId="2" borderId="15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 wrapText="1"/>
    </xf>
    <xf numFmtId="0" fontId="9" fillId="5" borderId="13" xfId="21" applyFont="1" applyFill="1" applyBorder="1" applyAlignment="1">
      <alignment horizontal="center" vertical="center"/>
    </xf>
    <xf numFmtId="0" fontId="9" fillId="5" borderId="14" xfId="21" applyFont="1" applyFill="1" applyBorder="1" applyAlignment="1">
      <alignment horizontal="center" vertical="center"/>
    </xf>
    <xf numFmtId="0" fontId="9" fillId="5" borderId="15" xfId="2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3" fillId="4" borderId="12" xfId="21" applyFont="1" applyFill="1" applyBorder="1" applyAlignment="1">
      <alignment horizontal="center" vertical="center"/>
    </xf>
    <xf numFmtId="49" fontId="13" fillId="4" borderId="13" xfId="21" applyNumberFormat="1" applyFont="1" applyFill="1" applyBorder="1" applyAlignment="1">
      <alignment horizontal="center" vertical="center"/>
    </xf>
    <xf numFmtId="49" fontId="13" fillId="4" borderId="14" xfId="21" applyNumberFormat="1" applyFont="1" applyFill="1" applyBorder="1" applyAlignment="1">
      <alignment horizontal="center" vertical="center"/>
    </xf>
    <xf numFmtId="49" fontId="13" fillId="4" borderId="15" xfId="21" applyNumberFormat="1" applyFont="1" applyFill="1" applyBorder="1" applyAlignment="1">
      <alignment horizontal="center" vertical="center"/>
    </xf>
    <xf numFmtId="0" fontId="13" fillId="4" borderId="13" xfId="21" applyFont="1" applyFill="1" applyBorder="1" applyAlignment="1">
      <alignment horizontal="center" vertical="center" wrapText="1"/>
    </xf>
    <xf numFmtId="0" fontId="13" fillId="4" borderId="14" xfId="21" applyFont="1" applyFill="1" applyBorder="1" applyAlignment="1">
      <alignment horizontal="center" vertical="center" wrapText="1"/>
    </xf>
    <xf numFmtId="0" fontId="13" fillId="4" borderId="15" xfId="21" applyFont="1" applyFill="1" applyBorder="1" applyAlignment="1">
      <alignment horizontal="center" vertical="center" wrapText="1"/>
    </xf>
    <xf numFmtId="0" fontId="9" fillId="0" borderId="13" xfId="21" applyFont="1" applyBorder="1" applyAlignment="1">
      <alignment horizontal="center" vertical="center"/>
    </xf>
    <xf numFmtId="0" fontId="9" fillId="0" borderId="14" xfId="21" applyFont="1" applyBorder="1" applyAlignment="1">
      <alignment horizontal="center" vertical="center"/>
    </xf>
    <xf numFmtId="0" fontId="9" fillId="0" borderId="15" xfId="21" applyFont="1" applyBorder="1" applyAlignment="1">
      <alignment horizontal="center" vertical="center"/>
    </xf>
    <xf numFmtId="0" fontId="8" fillId="0" borderId="13" xfId="21" applyFont="1" applyBorder="1" applyAlignment="1">
      <alignment horizontal="left" vertical="center" wrapText="1"/>
    </xf>
    <xf numFmtId="0" fontId="8" fillId="0" borderId="14" xfId="21" applyFont="1" applyBorder="1" applyAlignment="1">
      <alignment horizontal="left" vertical="center" wrapText="1"/>
    </xf>
    <xf numFmtId="0" fontId="8" fillId="0" borderId="15" xfId="21" applyFont="1" applyBorder="1" applyAlignment="1">
      <alignment horizontal="left" vertical="center" wrapText="1"/>
    </xf>
    <xf numFmtId="0" fontId="8" fillId="5" borderId="14" xfId="21" applyFont="1" applyFill="1" applyBorder="1" applyAlignment="1">
      <alignment horizontal="left" vertical="center" wrapText="1"/>
    </xf>
    <xf numFmtId="0" fontId="8" fillId="5" borderId="14" xfId="21" applyFont="1" applyFill="1" applyBorder="1" applyAlignment="1">
      <alignment horizontal="left" vertical="center"/>
    </xf>
    <xf numFmtId="0" fontId="8" fillId="5" borderId="15" xfId="21" applyFont="1" applyFill="1" applyBorder="1" applyAlignment="1">
      <alignment horizontal="left" vertical="center"/>
    </xf>
    <xf numFmtId="0" fontId="8" fillId="4" borderId="16" xfId="21" applyFont="1" applyFill="1" applyBorder="1" applyAlignment="1">
      <alignment horizontal="center" vertical="center" wrapText="1"/>
    </xf>
    <xf numFmtId="0" fontId="8" fillId="4" borderId="18" xfId="21" applyFont="1" applyFill="1" applyBorder="1" applyAlignment="1">
      <alignment horizontal="center" vertical="center" wrapText="1"/>
    </xf>
    <xf numFmtId="0" fontId="8" fillId="5" borderId="13" xfId="21" applyFont="1" applyFill="1" applyBorder="1" applyAlignment="1">
      <alignment horizontal="left" vertical="center" wrapText="1"/>
    </xf>
    <xf numFmtId="0" fontId="8" fillId="5" borderId="15" xfId="21" applyFont="1" applyFill="1" applyBorder="1" applyAlignment="1">
      <alignment horizontal="left" vertical="center" wrapText="1"/>
    </xf>
    <xf numFmtId="0" fontId="8" fillId="4" borderId="13" xfId="21" applyFont="1" applyFill="1" applyBorder="1" applyAlignment="1">
      <alignment horizontal="center" vertical="center" wrapText="1"/>
    </xf>
    <xf numFmtId="0" fontId="8" fillId="4" borderId="14" xfId="21" applyFont="1" applyFill="1" applyBorder="1" applyAlignment="1">
      <alignment horizontal="center" vertical="center" wrapText="1"/>
    </xf>
    <xf numFmtId="0" fontId="8" fillId="4" borderId="15" xfId="21" applyFont="1" applyFill="1" applyBorder="1" applyAlignment="1">
      <alignment horizontal="center" vertical="center" wrapText="1"/>
    </xf>
    <xf numFmtId="0" fontId="12" fillId="5" borderId="13" xfId="21" applyFont="1" applyFill="1" applyBorder="1" applyAlignment="1">
      <alignment horizontal="center" vertical="center"/>
    </xf>
    <xf numFmtId="0" fontId="12" fillId="5" borderId="14" xfId="21" applyFont="1" applyFill="1" applyBorder="1" applyAlignment="1">
      <alignment horizontal="center" vertical="center"/>
    </xf>
    <xf numFmtId="0" fontId="12" fillId="5" borderId="15" xfId="21" applyFont="1" applyFill="1" applyBorder="1" applyAlignment="1">
      <alignment horizontal="center" vertical="center"/>
    </xf>
    <xf numFmtId="0" fontId="8" fillId="4" borderId="16" xfId="21" applyFont="1" applyFill="1" applyBorder="1" applyAlignment="1">
      <alignment vertical="center" wrapText="1"/>
    </xf>
    <xf numFmtId="0" fontId="8" fillId="4" borderId="20" xfId="21" applyFont="1" applyFill="1" applyBorder="1" applyAlignment="1">
      <alignment vertical="center" wrapText="1"/>
    </xf>
    <xf numFmtId="0" fontId="8" fillId="4" borderId="18" xfId="21" applyFont="1" applyFill="1" applyBorder="1" applyAlignment="1">
      <alignment vertical="center" wrapText="1"/>
    </xf>
    <xf numFmtId="0" fontId="8" fillId="4" borderId="21" xfId="21" applyFont="1" applyFill="1" applyBorder="1" applyAlignment="1">
      <alignment horizontal="center" vertical="center" wrapText="1"/>
    </xf>
    <xf numFmtId="0" fontId="8" fillId="4" borderId="22" xfId="21" applyFont="1" applyFill="1" applyBorder="1" applyAlignment="1">
      <alignment horizontal="center" vertical="center" wrapText="1"/>
    </xf>
    <xf numFmtId="0" fontId="8" fillId="4" borderId="23" xfId="21" applyFont="1" applyFill="1" applyBorder="1" applyAlignment="1">
      <alignment horizontal="center" vertical="center" wrapText="1"/>
    </xf>
    <xf numFmtId="0" fontId="8" fillId="4" borderId="24" xfId="21" applyFont="1" applyFill="1" applyBorder="1" applyAlignment="1">
      <alignment horizontal="center" vertical="center" wrapText="1"/>
    </xf>
    <xf numFmtId="0" fontId="8" fillId="4" borderId="0" xfId="21" applyFont="1" applyFill="1" applyBorder="1" applyAlignment="1">
      <alignment horizontal="center" vertical="center" wrapText="1"/>
    </xf>
    <xf numFmtId="0" fontId="8" fillId="4" borderId="17" xfId="21" applyFont="1" applyFill="1" applyBorder="1" applyAlignment="1">
      <alignment horizontal="center" vertical="center" wrapText="1"/>
    </xf>
    <xf numFmtId="0" fontId="8" fillId="4" borderId="25" xfId="21" applyFont="1" applyFill="1" applyBorder="1" applyAlignment="1">
      <alignment horizontal="center" vertical="center" wrapText="1"/>
    </xf>
    <xf numFmtId="0" fontId="8" fillId="4" borderId="26" xfId="21" applyFont="1" applyFill="1" applyBorder="1" applyAlignment="1">
      <alignment horizontal="center" vertical="center" wrapText="1"/>
    </xf>
    <xf numFmtId="0" fontId="8" fillId="4" borderId="19" xfId="21" applyFont="1" applyFill="1" applyBorder="1" applyAlignment="1">
      <alignment horizontal="center" vertical="center" wrapText="1"/>
    </xf>
    <xf numFmtId="9" fontId="8" fillId="10" borderId="6" xfId="21" applyNumberFormat="1" applyFont="1" applyFill="1" applyBorder="1" applyAlignment="1">
      <alignment horizontal="center" vertical="center" wrapText="1"/>
    </xf>
    <xf numFmtId="9" fontId="8" fillId="10" borderId="7" xfId="21" applyNumberFormat="1" applyFont="1" applyFill="1" applyBorder="1" applyAlignment="1">
      <alignment horizontal="center" vertical="center" wrapText="1"/>
    </xf>
    <xf numFmtId="0" fontId="8" fillId="5" borderId="13" xfId="21" applyFont="1" applyFill="1" applyBorder="1" applyAlignment="1">
      <alignment horizontal="center" vertical="center"/>
    </xf>
    <xf numFmtId="0" fontId="8" fillId="5" borderId="14" xfId="21" applyFont="1" applyFill="1" applyBorder="1" applyAlignment="1">
      <alignment horizontal="center" vertical="center"/>
    </xf>
    <xf numFmtId="0" fontId="8" fillId="5" borderId="15" xfId="21" applyFont="1" applyFill="1" applyBorder="1" applyAlignment="1">
      <alignment horizontal="center" vertical="center"/>
    </xf>
    <xf numFmtId="0" fontId="8" fillId="4" borderId="13" xfId="21" applyFont="1" applyFill="1" applyBorder="1" applyAlignment="1">
      <alignment horizontal="left" vertical="center" wrapText="1"/>
    </xf>
    <xf numFmtId="0" fontId="8" fillId="4" borderId="14" xfId="21" applyFont="1" applyFill="1" applyBorder="1" applyAlignment="1">
      <alignment horizontal="left" vertical="center" wrapText="1"/>
    </xf>
    <xf numFmtId="0" fontId="8" fillId="4" borderId="15" xfId="21" applyFont="1" applyFill="1" applyBorder="1" applyAlignment="1">
      <alignment horizontal="left" vertical="center" wrapText="1"/>
    </xf>
    <xf numFmtId="0" fontId="8" fillId="4" borderId="13" xfId="21" applyFont="1" applyFill="1" applyBorder="1" applyAlignment="1">
      <alignment horizontal="center" vertical="center"/>
    </xf>
    <xf numFmtId="0" fontId="8" fillId="4" borderId="14" xfId="21" applyFont="1" applyFill="1" applyBorder="1" applyAlignment="1">
      <alignment horizontal="center" vertical="center"/>
    </xf>
    <xf numFmtId="0" fontId="8" fillId="4" borderId="15" xfId="21" applyFont="1" applyFill="1" applyBorder="1" applyAlignment="1">
      <alignment horizontal="center" vertical="center"/>
    </xf>
    <xf numFmtId="0" fontId="12" fillId="5" borderId="13" xfId="21" applyFont="1" applyFill="1" applyBorder="1" applyAlignment="1">
      <alignment horizontal="center" vertical="center" wrapText="1"/>
    </xf>
    <xf numFmtId="0" fontId="12" fillId="5" borderId="14" xfId="21" applyFont="1" applyFill="1" applyBorder="1" applyAlignment="1">
      <alignment horizontal="center" vertical="center" wrapText="1"/>
    </xf>
    <xf numFmtId="0" fontId="12" fillId="5" borderId="15" xfId="21" applyFont="1" applyFill="1" applyBorder="1" applyAlignment="1">
      <alignment horizontal="center" vertical="center" wrapText="1"/>
    </xf>
    <xf numFmtId="9" fontId="8" fillId="5" borderId="21" xfId="21" applyNumberFormat="1" applyFont="1" applyFill="1" applyBorder="1" applyAlignment="1">
      <alignment horizontal="left" vertical="center"/>
    </xf>
    <xf numFmtId="9" fontId="8" fillId="5" borderId="22" xfId="21" applyNumberFormat="1" applyFont="1" applyFill="1" applyBorder="1" applyAlignment="1">
      <alignment horizontal="left" vertical="center"/>
    </xf>
    <xf numFmtId="9" fontId="8" fillId="5" borderId="14" xfId="21" applyNumberFormat="1" applyFont="1" applyFill="1" applyBorder="1" applyAlignment="1">
      <alignment horizontal="left" vertical="center"/>
    </xf>
    <xf numFmtId="9" fontId="8" fillId="5" borderId="23" xfId="21" applyNumberFormat="1" applyFont="1" applyFill="1" applyBorder="1" applyAlignment="1">
      <alignment horizontal="left" vertical="center"/>
    </xf>
    <xf numFmtId="0" fontId="9" fillId="0" borderId="0" xfId="21" applyFont="1" applyAlignment="1">
      <alignment horizontal="center" vertical="center" wrapText="1"/>
    </xf>
    <xf numFmtId="0" fontId="8" fillId="0" borderId="16" xfId="21" applyFont="1" applyBorder="1" applyAlignment="1">
      <alignment vertical="center" wrapText="1"/>
    </xf>
    <xf numFmtId="0" fontId="8" fillId="0" borderId="20" xfId="21" applyFont="1" applyBorder="1" applyAlignment="1">
      <alignment vertical="center" wrapText="1"/>
    </xf>
    <xf numFmtId="0" fontId="8" fillId="0" borderId="18" xfId="21" applyFont="1" applyBorder="1" applyAlignment="1">
      <alignment vertical="center" wrapText="1"/>
    </xf>
    <xf numFmtId="0" fontId="8" fillId="0" borderId="22" xfId="21" applyFont="1" applyBorder="1" applyAlignment="1">
      <alignment horizontal="center" vertical="center"/>
    </xf>
    <xf numFmtId="0" fontId="8" fillId="0" borderId="23" xfId="21" applyFont="1" applyBorder="1" applyAlignment="1">
      <alignment horizontal="center" vertical="center"/>
    </xf>
    <xf numFmtId="0" fontId="8" fillId="0" borderId="0" xfId="21" applyFont="1" applyBorder="1" applyAlignment="1">
      <alignment horizontal="center" vertical="center"/>
    </xf>
    <xf numFmtId="0" fontId="8" fillId="0" borderId="17" xfId="21" applyFont="1" applyBorder="1" applyAlignment="1">
      <alignment horizontal="center" vertical="center"/>
    </xf>
    <xf numFmtId="0" fontId="8" fillId="0" borderId="26" xfId="21" applyFont="1" applyBorder="1" applyAlignment="1">
      <alignment horizontal="center" vertical="center"/>
    </xf>
    <xf numFmtId="0" fontId="8" fillId="0" borderId="19" xfId="21" applyFont="1" applyBorder="1" applyAlignment="1">
      <alignment horizontal="center" vertical="center"/>
    </xf>
    <xf numFmtId="9" fontId="8" fillId="5" borderId="13" xfId="21" applyNumberFormat="1" applyFont="1" applyFill="1" applyBorder="1" applyAlignment="1">
      <alignment horizontal="left" vertical="center" wrapText="1"/>
    </xf>
    <xf numFmtId="9" fontId="8" fillId="5" borderId="14" xfId="21" applyNumberFormat="1" applyFont="1" applyFill="1" applyBorder="1" applyAlignment="1">
      <alignment horizontal="left" vertical="center" wrapText="1"/>
    </xf>
    <xf numFmtId="9" fontId="8" fillId="5" borderId="15" xfId="21" applyNumberFormat="1" applyFont="1" applyFill="1" applyBorder="1" applyAlignment="1">
      <alignment horizontal="left" vertical="center" wrapText="1"/>
    </xf>
    <xf numFmtId="9" fontId="8" fillId="5" borderId="13" xfId="21" applyNumberFormat="1" applyFont="1" applyFill="1" applyBorder="1" applyAlignment="1">
      <alignment horizontal="center" vertical="center" wrapText="1"/>
    </xf>
    <xf numFmtId="9" fontId="8" fillId="5" borderId="14" xfId="21" applyNumberFormat="1" applyFont="1" applyFill="1" applyBorder="1" applyAlignment="1">
      <alignment horizontal="center" vertical="center" wrapText="1"/>
    </xf>
    <xf numFmtId="9" fontId="8" fillId="0" borderId="13" xfId="21" applyNumberFormat="1" applyFont="1" applyFill="1" applyBorder="1" applyAlignment="1">
      <alignment horizontal="left" vertical="center" wrapText="1"/>
    </xf>
    <xf numFmtId="9" fontId="8" fillId="0" borderId="14" xfId="21" applyNumberFormat="1" applyFont="1" applyFill="1" applyBorder="1" applyAlignment="1">
      <alignment horizontal="left" vertical="center" wrapText="1"/>
    </xf>
    <xf numFmtId="9" fontId="8" fillId="0" borderId="15" xfId="21" applyNumberFormat="1" applyFont="1" applyFill="1" applyBorder="1" applyAlignment="1">
      <alignment horizontal="left" vertical="center" wrapText="1"/>
    </xf>
    <xf numFmtId="0" fontId="8" fillId="4" borderId="25" xfId="21" applyFont="1" applyFill="1" applyBorder="1" applyAlignment="1">
      <alignment horizontal="left" vertical="center" wrapText="1"/>
    </xf>
    <xf numFmtId="0" fontId="8" fillId="4" borderId="26" xfId="21" applyFont="1" applyFill="1" applyBorder="1" applyAlignment="1">
      <alignment horizontal="left" vertical="center" wrapText="1"/>
    </xf>
    <xf numFmtId="0" fontId="8" fillId="4" borderId="19" xfId="21" applyFont="1" applyFill="1" applyBorder="1" applyAlignment="1">
      <alignment horizontal="left" vertical="center" wrapText="1"/>
    </xf>
    <xf numFmtId="0" fontId="55" fillId="5" borderId="35" xfId="0" applyFont="1" applyFill="1" applyBorder="1" applyAlignment="1">
      <alignment horizontal="center" vertical="center"/>
    </xf>
    <xf numFmtId="0" fontId="55" fillId="5" borderId="14" xfId="0" applyFont="1" applyFill="1" applyBorder="1" applyAlignment="1">
      <alignment horizontal="center" vertical="center"/>
    </xf>
    <xf numFmtId="0" fontId="55" fillId="5" borderId="34" xfId="0" applyFont="1" applyFill="1" applyBorder="1" applyAlignment="1">
      <alignment horizontal="center" vertical="center"/>
    </xf>
    <xf numFmtId="0" fontId="58" fillId="0" borderId="42" xfId="0" applyFont="1" applyBorder="1" applyAlignment="1">
      <alignment horizontal="center" wrapText="1"/>
    </xf>
    <xf numFmtId="0" fontId="58" fillId="0" borderId="43" xfId="0" applyFont="1" applyBorder="1" applyAlignment="1">
      <alignment horizontal="center" wrapText="1"/>
    </xf>
    <xf numFmtId="0" fontId="58" fillId="0" borderId="44" xfId="0" applyFont="1" applyBorder="1" applyAlignment="1">
      <alignment horizontal="center" wrapText="1"/>
    </xf>
    <xf numFmtId="0" fontId="57" fillId="0" borderId="2" xfId="0" applyFont="1" applyBorder="1" applyAlignment="1">
      <alignment horizontal="left" vertical="top" wrapText="1"/>
    </xf>
    <xf numFmtId="0" fontId="57" fillId="0" borderId="3" xfId="0" applyFont="1" applyBorder="1" applyAlignment="1">
      <alignment horizontal="left" vertical="top" wrapText="1"/>
    </xf>
    <xf numFmtId="0" fontId="57" fillId="0" borderId="36" xfId="0" applyNumberFormat="1" applyFont="1" applyFill="1" applyBorder="1" applyAlignment="1">
      <alignment vertical="top" wrapText="1"/>
    </xf>
    <xf numFmtId="0" fontId="57" fillId="0" borderId="37" xfId="0" applyNumberFormat="1" applyFont="1" applyFill="1" applyBorder="1" applyAlignment="1">
      <alignment vertical="top" wrapText="1"/>
    </xf>
    <xf numFmtId="0" fontId="57" fillId="0" borderId="38" xfId="0" applyNumberFormat="1" applyFont="1" applyFill="1" applyBorder="1" applyAlignment="1">
      <alignment vertical="top" wrapText="1"/>
    </xf>
    <xf numFmtId="0" fontId="57" fillId="0" borderId="9" xfId="0" applyNumberFormat="1" applyFont="1" applyFill="1" applyBorder="1" applyAlignment="1">
      <alignment vertical="top" wrapText="1"/>
    </xf>
    <xf numFmtId="0" fontId="57" fillId="0" borderId="1" xfId="0" applyNumberFormat="1" applyFont="1" applyFill="1" applyBorder="1" applyAlignment="1">
      <alignment vertical="top" wrapText="1"/>
    </xf>
    <xf numFmtId="0" fontId="57" fillId="0" borderId="10" xfId="0" applyNumberFormat="1" applyFont="1" applyFill="1" applyBorder="1" applyAlignment="1">
      <alignment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51" fillId="4" borderId="39" xfId="0" applyFont="1" applyFill="1" applyBorder="1" applyAlignment="1">
      <alignment horizontal="center" vertical="center" wrapText="1"/>
    </xf>
    <xf numFmtId="0" fontId="51" fillId="4" borderId="40" xfId="0" applyFont="1" applyFill="1" applyBorder="1" applyAlignment="1">
      <alignment horizontal="center" vertical="center" wrapText="1"/>
    </xf>
    <xf numFmtId="0" fontId="42" fillId="4" borderId="35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34" xfId="0" applyFont="1" applyFill="1" applyBorder="1" applyAlignment="1">
      <alignment horizontal="center" vertical="center" wrapText="1"/>
    </xf>
    <xf numFmtId="0" fontId="60" fillId="5" borderId="35" xfId="0" applyFont="1" applyFill="1" applyBorder="1" applyAlignment="1">
      <alignment horizontal="center" vertical="center"/>
    </xf>
    <xf numFmtId="0" fontId="60" fillId="5" borderId="14" xfId="0" applyFont="1" applyFill="1" applyBorder="1" applyAlignment="1">
      <alignment horizontal="center" vertical="center"/>
    </xf>
    <xf numFmtId="0" fontId="60" fillId="5" borderId="34" xfId="0" applyFont="1" applyFill="1" applyBorder="1" applyAlignment="1">
      <alignment horizontal="center" vertical="center"/>
    </xf>
    <xf numFmtId="0" fontId="56" fillId="4" borderId="31" xfId="0" applyFont="1" applyFill="1" applyBorder="1" applyAlignment="1">
      <alignment horizontal="center" vertical="center"/>
    </xf>
    <xf numFmtId="0" fontId="56" fillId="4" borderId="32" xfId="0" applyFont="1" applyFill="1" applyBorder="1" applyAlignment="1">
      <alignment horizontal="center" vertical="center"/>
    </xf>
    <xf numFmtId="49" fontId="56" fillId="4" borderId="13" xfId="0" applyNumberFormat="1" applyFont="1" applyFill="1" applyBorder="1" applyAlignment="1">
      <alignment horizontal="center" vertical="center"/>
    </xf>
    <xf numFmtId="49" fontId="56" fillId="4" borderId="14" xfId="0" applyNumberFormat="1" applyFont="1" applyFill="1" applyBorder="1" applyAlignment="1">
      <alignment horizontal="center" vertical="center"/>
    </xf>
    <xf numFmtId="49" fontId="56" fillId="4" borderId="34" xfId="0" applyNumberFormat="1" applyFont="1" applyFill="1" applyBorder="1" applyAlignment="1">
      <alignment horizontal="center" vertical="center"/>
    </xf>
    <xf numFmtId="0" fontId="56" fillId="4" borderId="13" xfId="0" applyFont="1" applyFill="1" applyBorder="1" applyAlignment="1">
      <alignment horizontal="center" vertical="center" wrapText="1"/>
    </xf>
    <xf numFmtId="0" fontId="56" fillId="4" borderId="14" xfId="0" applyFont="1" applyFill="1" applyBorder="1" applyAlignment="1">
      <alignment horizontal="center" vertical="center" wrapText="1"/>
    </xf>
    <xf numFmtId="0" fontId="56" fillId="4" borderId="34" xfId="0" applyFont="1" applyFill="1" applyBorder="1" applyAlignment="1">
      <alignment horizontal="center" vertical="center" wrapText="1"/>
    </xf>
    <xf numFmtId="0" fontId="55" fillId="0" borderId="35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34" xfId="0" applyFont="1" applyBorder="1" applyAlignment="1">
      <alignment horizontal="center"/>
    </xf>
    <xf numFmtId="0" fontId="42" fillId="4" borderId="39" xfId="0" applyFont="1" applyFill="1" applyBorder="1" applyAlignment="1">
      <alignment horizontal="center" vertical="center" wrapText="1"/>
    </xf>
    <xf numFmtId="0" fontId="42" fillId="4" borderId="4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center" vertical="center"/>
    </xf>
    <xf numFmtId="0" fontId="42" fillId="5" borderId="34" xfId="0" applyFont="1" applyFill="1" applyBorder="1" applyAlignment="1">
      <alignment horizontal="center" vertical="center"/>
    </xf>
    <xf numFmtId="0" fontId="42" fillId="5" borderId="13" xfId="0" applyFont="1" applyFill="1" applyBorder="1" applyAlignment="1">
      <alignment horizontal="left" vertical="center" wrapText="1"/>
    </xf>
    <xf numFmtId="0" fontId="42" fillId="5" borderId="14" xfId="0" applyFont="1" applyFill="1" applyBorder="1" applyAlignment="1">
      <alignment horizontal="left" vertical="center" wrapText="1"/>
    </xf>
    <xf numFmtId="0" fontId="42" fillId="5" borderId="34" xfId="0" applyFont="1" applyFill="1" applyBorder="1" applyAlignment="1">
      <alignment horizontal="left" vertical="center" wrapText="1"/>
    </xf>
    <xf numFmtId="0" fontId="60" fillId="5" borderId="35" xfId="0" applyFont="1" applyFill="1" applyBorder="1" applyAlignment="1">
      <alignment horizontal="center" vertical="center" wrapText="1"/>
    </xf>
    <xf numFmtId="0" fontId="60" fillId="5" borderId="14" xfId="0" applyFont="1" applyFill="1" applyBorder="1" applyAlignment="1">
      <alignment horizontal="center" vertical="center" wrapText="1"/>
    </xf>
    <xf numFmtId="0" fontId="60" fillId="5" borderId="34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/>
    </xf>
    <xf numFmtId="0" fontId="58" fillId="4" borderId="3" xfId="0" applyFont="1" applyFill="1" applyBorder="1" applyAlignment="1">
      <alignment horizontal="center" vertical="center"/>
    </xf>
    <xf numFmtId="0" fontId="42" fillId="5" borderId="13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center" vertical="center" wrapText="1"/>
    </xf>
    <xf numFmtId="0" fontId="42" fillId="5" borderId="34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2" fillId="4" borderId="34" xfId="0" applyFont="1" applyFill="1" applyBorder="1" applyAlignment="1">
      <alignment horizontal="center" vertical="center"/>
    </xf>
    <xf numFmtId="0" fontId="58" fillId="4" borderId="13" xfId="0" applyFont="1" applyFill="1" applyBorder="1" applyAlignment="1">
      <alignment horizontal="center" vertical="center"/>
    </xf>
    <xf numFmtId="0" fontId="58" fillId="4" borderId="14" xfId="0" applyFont="1" applyFill="1" applyBorder="1" applyAlignment="1">
      <alignment horizontal="center" vertical="center"/>
    </xf>
    <xf numFmtId="0" fontId="58" fillId="4" borderId="34" xfId="0" applyFont="1" applyFill="1" applyBorder="1" applyAlignment="1">
      <alignment horizontal="center" vertical="center"/>
    </xf>
    <xf numFmtId="49" fontId="35" fillId="10" borderId="13" xfId="44" applyNumberFormat="1" applyFont="1" applyFill="1" applyBorder="1" applyAlignment="1" applyProtection="1">
      <alignment horizontal="center" vertical="center"/>
      <protection locked="0"/>
    </xf>
    <xf numFmtId="49" fontId="35" fillId="10" borderId="34" xfId="44" applyNumberFormat="1" applyFont="1" applyFill="1" applyBorder="1" applyAlignment="1" applyProtection="1">
      <alignment horizontal="center" vertical="center"/>
      <protection locked="0"/>
    </xf>
    <xf numFmtId="0" fontId="57" fillId="0" borderId="13" xfId="0" applyFont="1" applyBorder="1" applyAlignment="1">
      <alignment horizontal="left" wrapText="1"/>
    </xf>
    <xf numFmtId="0" fontId="57" fillId="0" borderId="14" xfId="0" applyFont="1" applyBorder="1" applyAlignment="1">
      <alignment horizontal="left" wrapText="1"/>
    </xf>
    <xf numFmtId="0" fontId="57" fillId="0" borderId="34" xfId="0" applyFont="1" applyBorder="1" applyAlignment="1">
      <alignment horizontal="left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15" xfId="0" applyFont="1" applyFill="1" applyBorder="1" applyAlignment="1">
      <alignment horizontal="center" vertical="center" wrapText="1"/>
    </xf>
    <xf numFmtId="0" fontId="57" fillId="0" borderId="25" xfId="0" applyFont="1" applyBorder="1" applyAlignment="1">
      <alignment horizontal="left" wrapText="1"/>
    </xf>
    <xf numFmtId="9" fontId="42" fillId="5" borderId="14" xfId="0" applyNumberFormat="1" applyFont="1" applyFill="1" applyBorder="1" applyAlignment="1">
      <alignment horizontal="center" vertical="center"/>
    </xf>
    <xf numFmtId="9" fontId="42" fillId="5" borderId="34" xfId="0" applyNumberFormat="1" applyFont="1" applyFill="1" applyBorder="1" applyAlignment="1">
      <alignment horizontal="center" vertical="center"/>
    </xf>
    <xf numFmtId="49" fontId="35" fillId="4" borderId="13" xfId="44" applyNumberFormat="1" applyFont="1" applyFill="1" applyBorder="1" applyAlignment="1" applyProtection="1">
      <alignment horizontal="center" vertical="center"/>
      <protection locked="0"/>
    </xf>
    <xf numFmtId="49" fontId="35" fillId="4" borderId="34" xfId="44" applyNumberFormat="1" applyFont="1" applyFill="1" applyBorder="1" applyAlignment="1" applyProtection="1">
      <alignment horizontal="center" vertical="center"/>
      <protection locked="0"/>
    </xf>
    <xf numFmtId="0" fontId="58" fillId="5" borderId="13" xfId="0" applyFont="1" applyFill="1" applyBorder="1" applyAlignment="1">
      <alignment horizontal="center" vertical="center" wrapText="1"/>
    </xf>
    <xf numFmtId="0" fontId="58" fillId="5" borderId="34" xfId="0" applyFont="1" applyFill="1" applyBorder="1" applyAlignment="1">
      <alignment horizontal="center" vertical="center" wrapText="1"/>
    </xf>
    <xf numFmtId="0" fontId="57" fillId="0" borderId="2" xfId="0" applyFont="1" applyBorder="1" applyAlignment="1">
      <alignment horizontal="left" wrapText="1"/>
    </xf>
    <xf numFmtId="0" fontId="57" fillId="0" borderId="3" xfId="0" applyFont="1" applyBorder="1" applyAlignment="1">
      <alignment horizontal="left" wrapText="1"/>
    </xf>
    <xf numFmtId="9" fontId="55" fillId="5" borderId="13" xfId="0" applyNumberFormat="1" applyFont="1" applyFill="1" applyBorder="1" applyAlignment="1">
      <alignment horizontal="center" vertical="center"/>
    </xf>
    <xf numFmtId="9" fontId="55" fillId="5" borderId="14" xfId="0" applyNumberFormat="1" applyFont="1" applyFill="1" applyBorder="1" applyAlignment="1">
      <alignment horizontal="center" vertical="center"/>
    </xf>
    <xf numFmtId="9" fontId="55" fillId="5" borderId="34" xfId="0" applyNumberFormat="1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left" wrapText="1"/>
    </xf>
    <xf numFmtId="0" fontId="57" fillId="0" borderId="14" xfId="0" applyFont="1" applyFill="1" applyBorder="1" applyAlignment="1">
      <alignment horizontal="left" wrapText="1"/>
    </xf>
    <xf numFmtId="0" fontId="57" fillId="0" borderId="34" xfId="0" applyFont="1" applyFill="1" applyBorder="1" applyAlignment="1">
      <alignment horizontal="left" wrapText="1"/>
    </xf>
    <xf numFmtId="9" fontId="58" fillId="5" borderId="13" xfId="0" applyNumberFormat="1" applyFont="1" applyFill="1" applyBorder="1" applyAlignment="1">
      <alignment horizontal="center" vertical="center" wrapText="1"/>
    </xf>
    <xf numFmtId="9" fontId="58" fillId="5" borderId="14" xfId="0" applyNumberFormat="1" applyFont="1" applyFill="1" applyBorder="1" applyAlignment="1">
      <alignment horizontal="center" vertical="center" wrapText="1"/>
    </xf>
    <xf numFmtId="9" fontId="58" fillId="5" borderId="34" xfId="0" applyNumberFormat="1" applyFont="1" applyFill="1" applyBorder="1" applyAlignment="1">
      <alignment horizontal="center" vertical="center" wrapText="1"/>
    </xf>
    <xf numFmtId="0" fontId="42" fillId="4" borderId="16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60" fillId="5" borderId="13" xfId="0" applyFont="1" applyFill="1" applyBorder="1" applyAlignment="1">
      <alignment horizontal="center" vertical="center"/>
    </xf>
    <xf numFmtId="0" fontId="60" fillId="5" borderId="15" xfId="0" applyFont="1" applyFill="1" applyBorder="1" applyAlignment="1">
      <alignment horizontal="center" vertical="center"/>
    </xf>
    <xf numFmtId="0" fontId="59" fillId="3" borderId="0" xfId="0" applyFont="1" applyFill="1" applyAlignment="1">
      <alignment horizontal="center"/>
    </xf>
    <xf numFmtId="0" fontId="55" fillId="4" borderId="12" xfId="0" applyFont="1" applyFill="1" applyBorder="1" applyAlignment="1">
      <alignment horizontal="center" vertical="center"/>
    </xf>
    <xf numFmtId="49" fontId="55" fillId="4" borderId="13" xfId="0" applyNumberFormat="1" applyFont="1" applyFill="1" applyBorder="1" applyAlignment="1">
      <alignment horizontal="center" vertical="center"/>
    </xf>
    <xf numFmtId="49" fontId="55" fillId="4" borderId="14" xfId="0" applyNumberFormat="1" applyFont="1" applyFill="1" applyBorder="1" applyAlignment="1">
      <alignment horizontal="center" vertical="center"/>
    </xf>
    <xf numFmtId="49" fontId="55" fillId="4" borderId="15" xfId="0" applyNumberFormat="1" applyFont="1" applyFill="1" applyBorder="1" applyAlignment="1">
      <alignment horizontal="center" vertical="center"/>
    </xf>
    <xf numFmtId="0" fontId="56" fillId="4" borderId="15" xfId="0" applyFont="1" applyFill="1" applyBorder="1" applyAlignment="1">
      <alignment horizontal="center" vertical="center" wrapText="1"/>
    </xf>
    <xf numFmtId="0" fontId="55" fillId="0" borderId="13" xfId="0" applyFont="1" applyBorder="1" applyAlignment="1">
      <alignment horizontal="center"/>
    </xf>
    <xf numFmtId="0" fontId="55" fillId="0" borderId="15" xfId="0" applyFont="1" applyBorder="1" applyAlignment="1">
      <alignment horizontal="center"/>
    </xf>
    <xf numFmtId="0" fontId="51" fillId="0" borderId="21" xfId="0" applyFont="1" applyBorder="1" applyAlignment="1">
      <alignment horizontal="left" vertical="center" wrapText="1"/>
    </xf>
    <xf numFmtId="0" fontId="51" fillId="0" borderId="22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left" vertical="center" wrapText="1"/>
    </xf>
    <xf numFmtId="0" fontId="51" fillId="0" borderId="26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51" fillId="5" borderId="13" xfId="0" applyFont="1" applyFill="1" applyBorder="1" applyAlignment="1">
      <alignment horizontal="left" vertical="center" wrapText="1"/>
    </xf>
    <xf numFmtId="0" fontId="51" fillId="5" borderId="14" xfId="0" applyFont="1" applyFill="1" applyBorder="1" applyAlignment="1">
      <alignment horizontal="left" vertical="center"/>
    </xf>
    <xf numFmtId="0" fontId="51" fillId="5" borderId="15" xfId="0" applyFont="1" applyFill="1" applyBorder="1" applyAlignment="1">
      <alignment horizontal="left" vertical="center"/>
    </xf>
    <xf numFmtId="0" fontId="51" fillId="5" borderId="14" xfId="0" applyFont="1" applyFill="1" applyBorder="1" applyAlignment="1">
      <alignment horizontal="left" vertical="center" wrapText="1"/>
    </xf>
    <xf numFmtId="0" fontId="51" fillId="5" borderId="15" xfId="0" applyFont="1" applyFill="1" applyBorder="1" applyAlignment="1">
      <alignment horizontal="left" vertical="center" wrapText="1"/>
    </xf>
    <xf numFmtId="0" fontId="42" fillId="4" borderId="13" xfId="0" applyFont="1" applyFill="1" applyBorder="1" applyAlignment="1">
      <alignment horizontal="center" vertical="center" wrapText="1"/>
    </xf>
    <xf numFmtId="0" fontId="42" fillId="4" borderId="15" xfId="0" applyFont="1" applyFill="1" applyBorder="1" applyAlignment="1">
      <alignment horizontal="center" vertical="center" wrapText="1"/>
    </xf>
    <xf numFmtId="0" fontId="60" fillId="5" borderId="13" xfId="0" applyFont="1" applyFill="1" applyBorder="1" applyAlignment="1">
      <alignment horizontal="center" vertical="center" wrapText="1"/>
    </xf>
    <xf numFmtId="0" fontId="60" fillId="5" borderId="15" xfId="0" applyFont="1" applyFill="1" applyBorder="1" applyAlignment="1">
      <alignment horizontal="center" vertical="center" wrapText="1"/>
    </xf>
    <xf numFmtId="0" fontId="42" fillId="5" borderId="15" xfId="0" applyFont="1" applyFill="1" applyBorder="1" applyAlignment="1">
      <alignment horizontal="left" vertical="center" wrapText="1"/>
    </xf>
    <xf numFmtId="0" fontId="42" fillId="4" borderId="15" xfId="0" applyFont="1" applyFill="1" applyBorder="1" applyAlignment="1">
      <alignment horizontal="center" vertical="center"/>
    </xf>
    <xf numFmtId="0" fontId="55" fillId="5" borderId="13" xfId="0" applyFont="1" applyFill="1" applyBorder="1" applyAlignment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9" fontId="42" fillId="5" borderId="15" xfId="0" applyNumberFormat="1" applyFont="1" applyFill="1" applyBorder="1" applyAlignment="1">
      <alignment horizontal="center" vertical="center"/>
    </xf>
    <xf numFmtId="9" fontId="42" fillId="5" borderId="13" xfId="0" applyNumberFormat="1" applyFont="1" applyFill="1" applyBorder="1" applyAlignment="1">
      <alignment horizontal="center" vertical="center"/>
    </xf>
    <xf numFmtId="9" fontId="42" fillId="5" borderId="22" xfId="0" applyNumberFormat="1" applyFont="1" applyFill="1" applyBorder="1" applyAlignment="1">
      <alignment horizontal="center" vertical="center"/>
    </xf>
    <xf numFmtId="0" fontId="42" fillId="4" borderId="13" xfId="0" applyFont="1" applyFill="1" applyBorder="1" applyAlignment="1">
      <alignment horizontal="left" vertical="center" wrapText="1"/>
    </xf>
    <xf numFmtId="0" fontId="42" fillId="4" borderId="14" xfId="0" applyFont="1" applyFill="1" applyBorder="1" applyAlignment="1">
      <alignment horizontal="left" vertical="center" wrapText="1"/>
    </xf>
    <xf numFmtId="0" fontId="42" fillId="4" borderId="15" xfId="0" applyFont="1" applyFill="1" applyBorder="1" applyAlignment="1">
      <alignment horizontal="left" vertical="center" wrapText="1"/>
    </xf>
    <xf numFmtId="0" fontId="67" fillId="11" borderId="0" xfId="0" applyFont="1" applyFill="1"/>
    <xf numFmtId="0" fontId="0" fillId="11" borderId="0" xfId="0" applyFill="1"/>
    <xf numFmtId="0" fontId="68" fillId="11" borderId="53" xfId="0" applyFont="1" applyFill="1" applyBorder="1" applyAlignment="1">
      <alignment horizontal="center" vertical="center" wrapText="1"/>
    </xf>
    <xf numFmtId="0" fontId="69" fillId="11" borderId="54" xfId="0" applyFont="1" applyFill="1" applyBorder="1" applyAlignment="1">
      <alignment horizontal="center" vertical="center" wrapText="1"/>
    </xf>
    <xf numFmtId="0" fontId="69" fillId="11" borderId="55" xfId="0" applyFont="1" applyFill="1" applyBorder="1" applyAlignment="1">
      <alignment horizontal="center" vertical="center" wrapText="1"/>
    </xf>
    <xf numFmtId="0" fontId="69" fillId="11" borderId="56" xfId="0" applyFont="1" applyFill="1" applyBorder="1" applyAlignment="1">
      <alignment horizontal="center" vertical="center" wrapText="1"/>
    </xf>
    <xf numFmtId="0" fontId="70" fillId="2" borderId="53" xfId="0" applyFont="1" applyFill="1" applyBorder="1" applyAlignment="1">
      <alignment horizontal="center" vertical="center" wrapText="1"/>
    </xf>
    <xf numFmtId="49" fontId="71" fillId="2" borderId="54" xfId="0" applyNumberFormat="1" applyFont="1" applyFill="1" applyBorder="1" applyAlignment="1">
      <alignment horizontal="center" vertical="center"/>
    </xf>
    <xf numFmtId="49" fontId="71" fillId="2" borderId="55" xfId="0" applyNumberFormat="1" applyFont="1" applyFill="1" applyBorder="1" applyAlignment="1">
      <alignment horizontal="center" vertical="center"/>
    </xf>
    <xf numFmtId="49" fontId="71" fillId="2" borderId="56" xfId="0" applyNumberFormat="1" applyFont="1" applyFill="1" applyBorder="1" applyAlignment="1">
      <alignment horizontal="center" vertical="center"/>
    </xf>
    <xf numFmtId="0" fontId="69" fillId="2" borderId="53" xfId="0" applyFont="1" applyFill="1" applyBorder="1" applyAlignment="1">
      <alignment horizontal="center" vertical="center" wrapText="1"/>
    </xf>
    <xf numFmtId="0" fontId="72" fillId="2" borderId="57" xfId="0" applyFont="1" applyFill="1" applyBorder="1" applyAlignment="1">
      <alignment horizontal="center" vertical="center" wrapText="1"/>
    </xf>
    <xf numFmtId="0" fontId="72" fillId="2" borderId="55" xfId="0" applyFont="1" applyFill="1" applyBorder="1" applyAlignment="1">
      <alignment horizontal="center" vertical="center" wrapText="1"/>
    </xf>
    <xf numFmtId="0" fontId="72" fillId="2" borderId="56" xfId="0" applyFont="1" applyFill="1" applyBorder="1" applyAlignment="1">
      <alignment horizontal="center" vertical="center" wrapText="1"/>
    </xf>
    <xf numFmtId="0" fontId="67" fillId="11" borderId="53" xfId="0" applyFont="1" applyFill="1" applyBorder="1" applyAlignment="1">
      <alignment horizontal="center" vertical="center" wrapText="1"/>
    </xf>
    <xf numFmtId="49" fontId="73" fillId="2" borderId="53" xfId="0" applyNumberFormat="1" applyFont="1" applyFill="1" applyBorder="1" applyAlignment="1">
      <alignment horizontal="center" vertical="center" wrapText="1"/>
    </xf>
    <xf numFmtId="0" fontId="73" fillId="2" borderId="54" xfId="0" applyFont="1" applyFill="1" applyBorder="1" applyAlignment="1">
      <alignment horizontal="left" vertical="center" wrapText="1"/>
    </xf>
    <xf numFmtId="0" fontId="73" fillId="2" borderId="55" xfId="0" applyFont="1" applyFill="1" applyBorder="1" applyAlignment="1">
      <alignment horizontal="left" vertical="center" wrapText="1"/>
    </xf>
    <xf numFmtId="0" fontId="73" fillId="2" borderId="56" xfId="0" applyFont="1" applyFill="1" applyBorder="1" applyAlignment="1">
      <alignment horizontal="left" vertical="center" wrapText="1"/>
    </xf>
    <xf numFmtId="0" fontId="73" fillId="2" borderId="54" xfId="0" applyFont="1" applyFill="1" applyBorder="1" applyAlignment="1">
      <alignment horizontal="left" vertical="top" wrapText="1"/>
    </xf>
    <xf numFmtId="0" fontId="73" fillId="2" borderId="55" xfId="0" applyFont="1" applyFill="1" applyBorder="1" applyAlignment="1">
      <alignment horizontal="left" vertical="top" wrapText="1"/>
    </xf>
    <xf numFmtId="0" fontId="73" fillId="2" borderId="56" xfId="0" applyFont="1" applyFill="1" applyBorder="1" applyAlignment="1">
      <alignment horizontal="left" vertical="top" wrapText="1"/>
    </xf>
    <xf numFmtId="0" fontId="37" fillId="2" borderId="0" xfId="0" applyFont="1" applyFill="1" applyAlignment="1">
      <alignment horizontal="center"/>
    </xf>
  </cellXfs>
  <cellStyles count="46">
    <cellStyle name="Comma 2" xfId="3"/>
    <cellStyle name="Comma 2 2" xfId="4"/>
    <cellStyle name="Comma 2 2 3 3" xfId="22"/>
    <cellStyle name="Comma 2 3" xfId="23"/>
    <cellStyle name="Comma 2 3 2" xfId="24"/>
    <cellStyle name="Comma 2 3 3" xfId="25"/>
    <cellStyle name="Comma 2 4" xfId="26"/>
    <cellStyle name="Comma 3" xfId="5"/>
    <cellStyle name="Comma 3 2" xfId="6"/>
    <cellStyle name="Comma 3 2 2" xfId="7"/>
    <cellStyle name="Comma 4" xfId="8"/>
    <cellStyle name="Comma 5" xfId="18"/>
    <cellStyle name="Comma 6" xfId="19"/>
    <cellStyle name="Comma0" xfId="9"/>
    <cellStyle name="Currency0" xfId="10"/>
    <cellStyle name="Date" xfId="11"/>
    <cellStyle name="Fixed" xfId="12"/>
    <cellStyle name="Normal" xfId="0" builtinId="0"/>
    <cellStyle name="Normal 10" xfId="27"/>
    <cellStyle name="Normal 11" xfId="28"/>
    <cellStyle name="Normal 11 2" xfId="29"/>
    <cellStyle name="Normal 12" xfId="30"/>
    <cellStyle name="Normal 2" xfId="1"/>
    <cellStyle name="Normal 2 2" xfId="31"/>
    <cellStyle name="Normal 2 3" xfId="32"/>
    <cellStyle name="Normal 24" xfId="13"/>
    <cellStyle name="Normal 3" xfId="2"/>
    <cellStyle name="Normal 3 2" xfId="33"/>
    <cellStyle name="Normal 3 2 2" xfId="34"/>
    <cellStyle name="Normal 4" xfId="14"/>
    <cellStyle name="Normal 4 2" xfId="15"/>
    <cellStyle name="Normal 4 3" xfId="21"/>
    <cellStyle name="Normal 5" xfId="35"/>
    <cellStyle name="Normal 5 2" xfId="36"/>
    <cellStyle name="Normal 6" xfId="37"/>
    <cellStyle name="Normal 6 2" xfId="38"/>
    <cellStyle name="Normal 6 3" xfId="39"/>
    <cellStyle name="Normal 7" xfId="40"/>
    <cellStyle name="Normal 8" xfId="41"/>
    <cellStyle name="Normal 8 2" xfId="42"/>
    <cellStyle name="Normal 9" xfId="43"/>
    <cellStyle name="Normal_Sheet1 2 2" xfId="44"/>
    <cellStyle name="Percent [2]" xfId="45"/>
    <cellStyle name="Percent 2" xfId="16"/>
    <cellStyle name="Percent 3" xfId="20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view="pageBreakPreview" zoomScale="60" zoomScaleNormal="100" workbookViewId="0">
      <selection activeCell="R8" sqref="R8"/>
    </sheetView>
  </sheetViews>
  <sheetFormatPr defaultRowHeight="15" x14ac:dyDescent="0.25"/>
  <cols>
    <col min="1" max="1" width="25.28515625" customWidth="1"/>
    <col min="2" max="2" width="10.28515625" customWidth="1"/>
    <col min="3" max="3" width="11.140625" customWidth="1"/>
    <col min="5" max="5" width="18.7109375" customWidth="1"/>
    <col min="6" max="6" width="13" customWidth="1"/>
    <col min="7" max="7" width="21.140625" customWidth="1"/>
    <col min="257" max="257" width="25.28515625" customWidth="1"/>
    <col min="258" max="258" width="10.28515625" customWidth="1"/>
    <col min="259" max="259" width="11.140625" customWidth="1"/>
    <col min="261" max="261" width="18.7109375" customWidth="1"/>
    <col min="262" max="262" width="13" customWidth="1"/>
    <col min="263" max="263" width="21.140625" customWidth="1"/>
    <col min="513" max="513" width="25.28515625" customWidth="1"/>
    <col min="514" max="514" width="10.28515625" customWidth="1"/>
    <col min="515" max="515" width="11.140625" customWidth="1"/>
    <col min="517" max="517" width="18.7109375" customWidth="1"/>
    <col min="518" max="518" width="13" customWidth="1"/>
    <col min="519" max="519" width="21.140625" customWidth="1"/>
    <col min="769" max="769" width="25.28515625" customWidth="1"/>
    <col min="770" max="770" width="10.28515625" customWidth="1"/>
    <col min="771" max="771" width="11.140625" customWidth="1"/>
    <col min="773" max="773" width="18.7109375" customWidth="1"/>
    <col min="774" max="774" width="13" customWidth="1"/>
    <col min="775" max="775" width="21.140625" customWidth="1"/>
    <col min="1025" max="1025" width="25.28515625" customWidth="1"/>
    <col min="1026" max="1026" width="10.28515625" customWidth="1"/>
    <col min="1027" max="1027" width="11.140625" customWidth="1"/>
    <col min="1029" max="1029" width="18.7109375" customWidth="1"/>
    <col min="1030" max="1030" width="13" customWidth="1"/>
    <col min="1031" max="1031" width="21.140625" customWidth="1"/>
    <col min="1281" max="1281" width="25.28515625" customWidth="1"/>
    <col min="1282" max="1282" width="10.28515625" customWidth="1"/>
    <col min="1283" max="1283" width="11.140625" customWidth="1"/>
    <col min="1285" max="1285" width="18.7109375" customWidth="1"/>
    <col min="1286" max="1286" width="13" customWidth="1"/>
    <col min="1287" max="1287" width="21.140625" customWidth="1"/>
    <col min="1537" max="1537" width="25.28515625" customWidth="1"/>
    <col min="1538" max="1538" width="10.28515625" customWidth="1"/>
    <col min="1539" max="1539" width="11.140625" customWidth="1"/>
    <col min="1541" max="1541" width="18.7109375" customWidth="1"/>
    <col min="1542" max="1542" width="13" customWidth="1"/>
    <col min="1543" max="1543" width="21.140625" customWidth="1"/>
    <col min="1793" max="1793" width="25.28515625" customWidth="1"/>
    <col min="1794" max="1794" width="10.28515625" customWidth="1"/>
    <col min="1795" max="1795" width="11.140625" customWidth="1"/>
    <col min="1797" max="1797" width="18.7109375" customWidth="1"/>
    <col min="1798" max="1798" width="13" customWidth="1"/>
    <col min="1799" max="1799" width="21.140625" customWidth="1"/>
    <col min="2049" max="2049" width="25.28515625" customWidth="1"/>
    <col min="2050" max="2050" width="10.28515625" customWidth="1"/>
    <col min="2051" max="2051" width="11.140625" customWidth="1"/>
    <col min="2053" max="2053" width="18.7109375" customWidth="1"/>
    <col min="2054" max="2054" width="13" customWidth="1"/>
    <col min="2055" max="2055" width="21.140625" customWidth="1"/>
    <col min="2305" max="2305" width="25.28515625" customWidth="1"/>
    <col min="2306" max="2306" width="10.28515625" customWidth="1"/>
    <col min="2307" max="2307" width="11.140625" customWidth="1"/>
    <col min="2309" max="2309" width="18.7109375" customWidth="1"/>
    <col min="2310" max="2310" width="13" customWidth="1"/>
    <col min="2311" max="2311" width="21.140625" customWidth="1"/>
    <col min="2561" max="2561" width="25.28515625" customWidth="1"/>
    <col min="2562" max="2562" width="10.28515625" customWidth="1"/>
    <col min="2563" max="2563" width="11.140625" customWidth="1"/>
    <col min="2565" max="2565" width="18.7109375" customWidth="1"/>
    <col min="2566" max="2566" width="13" customWidth="1"/>
    <col min="2567" max="2567" width="21.140625" customWidth="1"/>
    <col min="2817" max="2817" width="25.28515625" customWidth="1"/>
    <col min="2818" max="2818" width="10.28515625" customWidth="1"/>
    <col min="2819" max="2819" width="11.140625" customWidth="1"/>
    <col min="2821" max="2821" width="18.7109375" customWidth="1"/>
    <col min="2822" max="2822" width="13" customWidth="1"/>
    <col min="2823" max="2823" width="21.140625" customWidth="1"/>
    <col min="3073" max="3073" width="25.28515625" customWidth="1"/>
    <col min="3074" max="3074" width="10.28515625" customWidth="1"/>
    <col min="3075" max="3075" width="11.140625" customWidth="1"/>
    <col min="3077" max="3077" width="18.7109375" customWidth="1"/>
    <col min="3078" max="3078" width="13" customWidth="1"/>
    <col min="3079" max="3079" width="21.140625" customWidth="1"/>
    <col min="3329" max="3329" width="25.28515625" customWidth="1"/>
    <col min="3330" max="3330" width="10.28515625" customWidth="1"/>
    <col min="3331" max="3331" width="11.140625" customWidth="1"/>
    <col min="3333" max="3333" width="18.7109375" customWidth="1"/>
    <col min="3334" max="3334" width="13" customWidth="1"/>
    <col min="3335" max="3335" width="21.140625" customWidth="1"/>
    <col min="3585" max="3585" width="25.28515625" customWidth="1"/>
    <col min="3586" max="3586" width="10.28515625" customWidth="1"/>
    <col min="3587" max="3587" width="11.140625" customWidth="1"/>
    <col min="3589" max="3589" width="18.7109375" customWidth="1"/>
    <col min="3590" max="3590" width="13" customWidth="1"/>
    <col min="3591" max="3591" width="21.140625" customWidth="1"/>
    <col min="3841" max="3841" width="25.28515625" customWidth="1"/>
    <col min="3842" max="3842" width="10.28515625" customWidth="1"/>
    <col min="3843" max="3843" width="11.140625" customWidth="1"/>
    <col min="3845" max="3845" width="18.7109375" customWidth="1"/>
    <col min="3846" max="3846" width="13" customWidth="1"/>
    <col min="3847" max="3847" width="21.140625" customWidth="1"/>
    <col min="4097" max="4097" width="25.28515625" customWidth="1"/>
    <col min="4098" max="4098" width="10.28515625" customWidth="1"/>
    <col min="4099" max="4099" width="11.140625" customWidth="1"/>
    <col min="4101" max="4101" width="18.7109375" customWidth="1"/>
    <col min="4102" max="4102" width="13" customWidth="1"/>
    <col min="4103" max="4103" width="21.140625" customWidth="1"/>
    <col min="4353" max="4353" width="25.28515625" customWidth="1"/>
    <col min="4354" max="4354" width="10.28515625" customWidth="1"/>
    <col min="4355" max="4355" width="11.140625" customWidth="1"/>
    <col min="4357" max="4357" width="18.7109375" customWidth="1"/>
    <col min="4358" max="4358" width="13" customWidth="1"/>
    <col min="4359" max="4359" width="21.140625" customWidth="1"/>
    <col min="4609" max="4609" width="25.28515625" customWidth="1"/>
    <col min="4610" max="4610" width="10.28515625" customWidth="1"/>
    <col min="4611" max="4611" width="11.140625" customWidth="1"/>
    <col min="4613" max="4613" width="18.7109375" customWidth="1"/>
    <col min="4614" max="4614" width="13" customWidth="1"/>
    <col min="4615" max="4615" width="21.140625" customWidth="1"/>
    <col min="4865" max="4865" width="25.28515625" customWidth="1"/>
    <col min="4866" max="4866" width="10.28515625" customWidth="1"/>
    <col min="4867" max="4867" width="11.140625" customWidth="1"/>
    <col min="4869" max="4869" width="18.7109375" customWidth="1"/>
    <col min="4870" max="4870" width="13" customWidth="1"/>
    <col min="4871" max="4871" width="21.140625" customWidth="1"/>
    <col min="5121" max="5121" width="25.28515625" customWidth="1"/>
    <col min="5122" max="5122" width="10.28515625" customWidth="1"/>
    <col min="5123" max="5123" width="11.140625" customWidth="1"/>
    <col min="5125" max="5125" width="18.7109375" customWidth="1"/>
    <col min="5126" max="5126" width="13" customWidth="1"/>
    <col min="5127" max="5127" width="21.140625" customWidth="1"/>
    <col min="5377" max="5377" width="25.28515625" customWidth="1"/>
    <col min="5378" max="5378" width="10.28515625" customWidth="1"/>
    <col min="5379" max="5379" width="11.140625" customWidth="1"/>
    <col min="5381" max="5381" width="18.7109375" customWidth="1"/>
    <col min="5382" max="5382" width="13" customWidth="1"/>
    <col min="5383" max="5383" width="21.140625" customWidth="1"/>
    <col min="5633" max="5633" width="25.28515625" customWidth="1"/>
    <col min="5634" max="5634" width="10.28515625" customWidth="1"/>
    <col min="5635" max="5635" width="11.140625" customWidth="1"/>
    <col min="5637" max="5637" width="18.7109375" customWidth="1"/>
    <col min="5638" max="5638" width="13" customWidth="1"/>
    <col min="5639" max="5639" width="21.140625" customWidth="1"/>
    <col min="5889" max="5889" width="25.28515625" customWidth="1"/>
    <col min="5890" max="5890" width="10.28515625" customWidth="1"/>
    <col min="5891" max="5891" width="11.140625" customWidth="1"/>
    <col min="5893" max="5893" width="18.7109375" customWidth="1"/>
    <col min="5894" max="5894" width="13" customWidth="1"/>
    <col min="5895" max="5895" width="21.140625" customWidth="1"/>
    <col min="6145" max="6145" width="25.28515625" customWidth="1"/>
    <col min="6146" max="6146" width="10.28515625" customWidth="1"/>
    <col min="6147" max="6147" width="11.140625" customWidth="1"/>
    <col min="6149" max="6149" width="18.7109375" customWidth="1"/>
    <col min="6150" max="6150" width="13" customWidth="1"/>
    <col min="6151" max="6151" width="21.140625" customWidth="1"/>
    <col min="6401" max="6401" width="25.28515625" customWidth="1"/>
    <col min="6402" max="6402" width="10.28515625" customWidth="1"/>
    <col min="6403" max="6403" width="11.140625" customWidth="1"/>
    <col min="6405" max="6405" width="18.7109375" customWidth="1"/>
    <col min="6406" max="6406" width="13" customWidth="1"/>
    <col min="6407" max="6407" width="21.140625" customWidth="1"/>
    <col min="6657" max="6657" width="25.28515625" customWidth="1"/>
    <col min="6658" max="6658" width="10.28515625" customWidth="1"/>
    <col min="6659" max="6659" width="11.140625" customWidth="1"/>
    <col min="6661" max="6661" width="18.7109375" customWidth="1"/>
    <col min="6662" max="6662" width="13" customWidth="1"/>
    <col min="6663" max="6663" width="21.140625" customWidth="1"/>
    <col min="6913" max="6913" width="25.28515625" customWidth="1"/>
    <col min="6914" max="6914" width="10.28515625" customWidth="1"/>
    <col min="6915" max="6915" width="11.140625" customWidth="1"/>
    <col min="6917" max="6917" width="18.7109375" customWidth="1"/>
    <col min="6918" max="6918" width="13" customWidth="1"/>
    <col min="6919" max="6919" width="21.140625" customWidth="1"/>
    <col min="7169" max="7169" width="25.28515625" customWidth="1"/>
    <col min="7170" max="7170" width="10.28515625" customWidth="1"/>
    <col min="7171" max="7171" width="11.140625" customWidth="1"/>
    <col min="7173" max="7173" width="18.7109375" customWidth="1"/>
    <col min="7174" max="7174" width="13" customWidth="1"/>
    <col min="7175" max="7175" width="21.140625" customWidth="1"/>
    <col min="7425" max="7425" width="25.28515625" customWidth="1"/>
    <col min="7426" max="7426" width="10.28515625" customWidth="1"/>
    <col min="7427" max="7427" width="11.140625" customWidth="1"/>
    <col min="7429" max="7429" width="18.7109375" customWidth="1"/>
    <col min="7430" max="7430" width="13" customWidth="1"/>
    <col min="7431" max="7431" width="21.140625" customWidth="1"/>
    <col min="7681" max="7681" width="25.28515625" customWidth="1"/>
    <col min="7682" max="7682" width="10.28515625" customWidth="1"/>
    <col min="7683" max="7683" width="11.140625" customWidth="1"/>
    <col min="7685" max="7685" width="18.7109375" customWidth="1"/>
    <col min="7686" max="7686" width="13" customWidth="1"/>
    <col min="7687" max="7687" width="21.140625" customWidth="1"/>
    <col min="7937" max="7937" width="25.28515625" customWidth="1"/>
    <col min="7938" max="7938" width="10.28515625" customWidth="1"/>
    <col min="7939" max="7939" width="11.140625" customWidth="1"/>
    <col min="7941" max="7941" width="18.7109375" customWidth="1"/>
    <col min="7942" max="7942" width="13" customWidth="1"/>
    <col min="7943" max="7943" width="21.140625" customWidth="1"/>
    <col min="8193" max="8193" width="25.28515625" customWidth="1"/>
    <col min="8194" max="8194" width="10.28515625" customWidth="1"/>
    <col min="8195" max="8195" width="11.140625" customWidth="1"/>
    <col min="8197" max="8197" width="18.7109375" customWidth="1"/>
    <col min="8198" max="8198" width="13" customWidth="1"/>
    <col min="8199" max="8199" width="21.140625" customWidth="1"/>
    <col min="8449" max="8449" width="25.28515625" customWidth="1"/>
    <col min="8450" max="8450" width="10.28515625" customWidth="1"/>
    <col min="8451" max="8451" width="11.140625" customWidth="1"/>
    <col min="8453" max="8453" width="18.7109375" customWidth="1"/>
    <col min="8454" max="8454" width="13" customWidth="1"/>
    <col min="8455" max="8455" width="21.140625" customWidth="1"/>
    <col min="8705" max="8705" width="25.28515625" customWidth="1"/>
    <col min="8706" max="8706" width="10.28515625" customWidth="1"/>
    <col min="8707" max="8707" width="11.140625" customWidth="1"/>
    <col min="8709" max="8709" width="18.7109375" customWidth="1"/>
    <col min="8710" max="8710" width="13" customWidth="1"/>
    <col min="8711" max="8711" width="21.140625" customWidth="1"/>
    <col min="8961" max="8961" width="25.28515625" customWidth="1"/>
    <col min="8962" max="8962" width="10.28515625" customWidth="1"/>
    <col min="8963" max="8963" width="11.140625" customWidth="1"/>
    <col min="8965" max="8965" width="18.7109375" customWidth="1"/>
    <col min="8966" max="8966" width="13" customWidth="1"/>
    <col min="8967" max="8967" width="21.140625" customWidth="1"/>
    <col min="9217" max="9217" width="25.28515625" customWidth="1"/>
    <col min="9218" max="9218" width="10.28515625" customWidth="1"/>
    <col min="9219" max="9219" width="11.140625" customWidth="1"/>
    <col min="9221" max="9221" width="18.7109375" customWidth="1"/>
    <col min="9222" max="9222" width="13" customWidth="1"/>
    <col min="9223" max="9223" width="21.140625" customWidth="1"/>
    <col min="9473" max="9473" width="25.28515625" customWidth="1"/>
    <col min="9474" max="9474" width="10.28515625" customWidth="1"/>
    <col min="9475" max="9475" width="11.140625" customWidth="1"/>
    <col min="9477" max="9477" width="18.7109375" customWidth="1"/>
    <col min="9478" max="9478" width="13" customWidth="1"/>
    <col min="9479" max="9479" width="21.140625" customWidth="1"/>
    <col min="9729" max="9729" width="25.28515625" customWidth="1"/>
    <col min="9730" max="9730" width="10.28515625" customWidth="1"/>
    <col min="9731" max="9731" width="11.140625" customWidth="1"/>
    <col min="9733" max="9733" width="18.7109375" customWidth="1"/>
    <col min="9734" max="9734" width="13" customWidth="1"/>
    <col min="9735" max="9735" width="21.140625" customWidth="1"/>
    <col min="9985" max="9985" width="25.28515625" customWidth="1"/>
    <col min="9986" max="9986" width="10.28515625" customWidth="1"/>
    <col min="9987" max="9987" width="11.140625" customWidth="1"/>
    <col min="9989" max="9989" width="18.7109375" customWidth="1"/>
    <col min="9990" max="9990" width="13" customWidth="1"/>
    <col min="9991" max="9991" width="21.140625" customWidth="1"/>
    <col min="10241" max="10241" width="25.28515625" customWidth="1"/>
    <col min="10242" max="10242" width="10.28515625" customWidth="1"/>
    <col min="10243" max="10243" width="11.140625" customWidth="1"/>
    <col min="10245" max="10245" width="18.7109375" customWidth="1"/>
    <col min="10246" max="10246" width="13" customWidth="1"/>
    <col min="10247" max="10247" width="21.140625" customWidth="1"/>
    <col min="10497" max="10497" width="25.28515625" customWidth="1"/>
    <col min="10498" max="10498" width="10.28515625" customWidth="1"/>
    <col min="10499" max="10499" width="11.140625" customWidth="1"/>
    <col min="10501" max="10501" width="18.7109375" customWidth="1"/>
    <col min="10502" max="10502" width="13" customWidth="1"/>
    <col min="10503" max="10503" width="21.140625" customWidth="1"/>
    <col min="10753" max="10753" width="25.28515625" customWidth="1"/>
    <col min="10754" max="10754" width="10.28515625" customWidth="1"/>
    <col min="10755" max="10755" width="11.140625" customWidth="1"/>
    <col min="10757" max="10757" width="18.7109375" customWidth="1"/>
    <col min="10758" max="10758" width="13" customWidth="1"/>
    <col min="10759" max="10759" width="21.140625" customWidth="1"/>
    <col min="11009" max="11009" width="25.28515625" customWidth="1"/>
    <col min="11010" max="11010" width="10.28515625" customWidth="1"/>
    <col min="11011" max="11011" width="11.140625" customWidth="1"/>
    <col min="11013" max="11013" width="18.7109375" customWidth="1"/>
    <col min="11014" max="11014" width="13" customWidth="1"/>
    <col min="11015" max="11015" width="21.140625" customWidth="1"/>
    <col min="11265" max="11265" width="25.28515625" customWidth="1"/>
    <col min="11266" max="11266" width="10.28515625" customWidth="1"/>
    <col min="11267" max="11267" width="11.140625" customWidth="1"/>
    <col min="11269" max="11269" width="18.7109375" customWidth="1"/>
    <col min="11270" max="11270" width="13" customWidth="1"/>
    <col min="11271" max="11271" width="21.140625" customWidth="1"/>
    <col min="11521" max="11521" width="25.28515625" customWidth="1"/>
    <col min="11522" max="11522" width="10.28515625" customWidth="1"/>
    <col min="11523" max="11523" width="11.140625" customWidth="1"/>
    <col min="11525" max="11525" width="18.7109375" customWidth="1"/>
    <col min="11526" max="11526" width="13" customWidth="1"/>
    <col min="11527" max="11527" width="21.140625" customWidth="1"/>
    <col min="11777" max="11777" width="25.28515625" customWidth="1"/>
    <col min="11778" max="11778" width="10.28515625" customWidth="1"/>
    <col min="11779" max="11779" width="11.140625" customWidth="1"/>
    <col min="11781" max="11781" width="18.7109375" customWidth="1"/>
    <col min="11782" max="11782" width="13" customWidth="1"/>
    <col min="11783" max="11783" width="21.140625" customWidth="1"/>
    <col min="12033" max="12033" width="25.28515625" customWidth="1"/>
    <col min="12034" max="12034" width="10.28515625" customWidth="1"/>
    <col min="12035" max="12035" width="11.140625" customWidth="1"/>
    <col min="12037" max="12037" width="18.7109375" customWidth="1"/>
    <col min="12038" max="12038" width="13" customWidth="1"/>
    <col min="12039" max="12039" width="21.140625" customWidth="1"/>
    <col min="12289" max="12289" width="25.28515625" customWidth="1"/>
    <col min="12290" max="12290" width="10.28515625" customWidth="1"/>
    <col min="12291" max="12291" width="11.140625" customWidth="1"/>
    <col min="12293" max="12293" width="18.7109375" customWidth="1"/>
    <col min="12294" max="12294" width="13" customWidth="1"/>
    <col min="12295" max="12295" width="21.140625" customWidth="1"/>
    <col min="12545" max="12545" width="25.28515625" customWidth="1"/>
    <col min="12546" max="12546" width="10.28515625" customWidth="1"/>
    <col min="12547" max="12547" width="11.140625" customWidth="1"/>
    <col min="12549" max="12549" width="18.7109375" customWidth="1"/>
    <col min="12550" max="12550" width="13" customWidth="1"/>
    <col min="12551" max="12551" width="21.140625" customWidth="1"/>
    <col min="12801" max="12801" width="25.28515625" customWidth="1"/>
    <col min="12802" max="12802" width="10.28515625" customWidth="1"/>
    <col min="12803" max="12803" width="11.140625" customWidth="1"/>
    <col min="12805" max="12805" width="18.7109375" customWidth="1"/>
    <col min="12806" max="12806" width="13" customWidth="1"/>
    <col min="12807" max="12807" width="21.140625" customWidth="1"/>
    <col min="13057" max="13057" width="25.28515625" customWidth="1"/>
    <col min="13058" max="13058" width="10.28515625" customWidth="1"/>
    <col min="13059" max="13059" width="11.140625" customWidth="1"/>
    <col min="13061" max="13061" width="18.7109375" customWidth="1"/>
    <col min="13062" max="13062" width="13" customWidth="1"/>
    <col min="13063" max="13063" width="21.140625" customWidth="1"/>
    <col min="13313" max="13313" width="25.28515625" customWidth="1"/>
    <col min="13314" max="13314" width="10.28515625" customWidth="1"/>
    <col min="13315" max="13315" width="11.140625" customWidth="1"/>
    <col min="13317" max="13317" width="18.7109375" customWidth="1"/>
    <col min="13318" max="13318" width="13" customWidth="1"/>
    <col min="13319" max="13319" width="21.140625" customWidth="1"/>
    <col min="13569" max="13569" width="25.28515625" customWidth="1"/>
    <col min="13570" max="13570" width="10.28515625" customWidth="1"/>
    <col min="13571" max="13571" width="11.140625" customWidth="1"/>
    <col min="13573" max="13573" width="18.7109375" customWidth="1"/>
    <col min="13574" max="13574" width="13" customWidth="1"/>
    <col min="13575" max="13575" width="21.140625" customWidth="1"/>
    <col min="13825" max="13825" width="25.28515625" customWidth="1"/>
    <col min="13826" max="13826" width="10.28515625" customWidth="1"/>
    <col min="13827" max="13827" width="11.140625" customWidth="1"/>
    <col min="13829" max="13829" width="18.7109375" customWidth="1"/>
    <col min="13830" max="13830" width="13" customWidth="1"/>
    <col min="13831" max="13831" width="21.140625" customWidth="1"/>
    <col min="14081" max="14081" width="25.28515625" customWidth="1"/>
    <col min="14082" max="14082" width="10.28515625" customWidth="1"/>
    <col min="14083" max="14083" width="11.140625" customWidth="1"/>
    <col min="14085" max="14085" width="18.7109375" customWidth="1"/>
    <col min="14086" max="14086" width="13" customWidth="1"/>
    <col min="14087" max="14087" width="21.140625" customWidth="1"/>
    <col min="14337" max="14337" width="25.28515625" customWidth="1"/>
    <col min="14338" max="14338" width="10.28515625" customWidth="1"/>
    <col min="14339" max="14339" width="11.140625" customWidth="1"/>
    <col min="14341" max="14341" width="18.7109375" customWidth="1"/>
    <col min="14342" max="14342" width="13" customWidth="1"/>
    <col min="14343" max="14343" width="21.140625" customWidth="1"/>
    <col min="14593" max="14593" width="25.28515625" customWidth="1"/>
    <col min="14594" max="14594" width="10.28515625" customWidth="1"/>
    <col min="14595" max="14595" width="11.140625" customWidth="1"/>
    <col min="14597" max="14597" width="18.7109375" customWidth="1"/>
    <col min="14598" max="14598" width="13" customWidth="1"/>
    <col min="14599" max="14599" width="21.140625" customWidth="1"/>
    <col min="14849" max="14849" width="25.28515625" customWidth="1"/>
    <col min="14850" max="14850" width="10.28515625" customWidth="1"/>
    <col min="14851" max="14851" width="11.140625" customWidth="1"/>
    <col min="14853" max="14853" width="18.7109375" customWidth="1"/>
    <col min="14854" max="14854" width="13" customWidth="1"/>
    <col min="14855" max="14855" width="21.140625" customWidth="1"/>
    <col min="15105" max="15105" width="25.28515625" customWidth="1"/>
    <col min="15106" max="15106" width="10.28515625" customWidth="1"/>
    <col min="15107" max="15107" width="11.140625" customWidth="1"/>
    <col min="15109" max="15109" width="18.7109375" customWidth="1"/>
    <col min="15110" max="15110" width="13" customWidth="1"/>
    <col min="15111" max="15111" width="21.140625" customWidth="1"/>
    <col min="15361" max="15361" width="25.28515625" customWidth="1"/>
    <col min="15362" max="15362" width="10.28515625" customWidth="1"/>
    <col min="15363" max="15363" width="11.140625" customWidth="1"/>
    <col min="15365" max="15365" width="18.7109375" customWidth="1"/>
    <col min="15366" max="15366" width="13" customWidth="1"/>
    <col min="15367" max="15367" width="21.140625" customWidth="1"/>
    <col min="15617" max="15617" width="25.28515625" customWidth="1"/>
    <col min="15618" max="15618" width="10.28515625" customWidth="1"/>
    <col min="15619" max="15619" width="11.140625" customWidth="1"/>
    <col min="15621" max="15621" width="18.7109375" customWidth="1"/>
    <col min="15622" max="15622" width="13" customWidth="1"/>
    <col min="15623" max="15623" width="21.140625" customWidth="1"/>
    <col min="15873" max="15873" width="25.28515625" customWidth="1"/>
    <col min="15874" max="15874" width="10.28515625" customWidth="1"/>
    <col min="15875" max="15875" width="11.140625" customWidth="1"/>
    <col min="15877" max="15877" width="18.7109375" customWidth="1"/>
    <col min="15878" max="15878" width="13" customWidth="1"/>
    <col min="15879" max="15879" width="21.140625" customWidth="1"/>
    <col min="16129" max="16129" width="25.28515625" customWidth="1"/>
    <col min="16130" max="16130" width="10.28515625" customWidth="1"/>
    <col min="16131" max="16131" width="11.140625" customWidth="1"/>
    <col min="16133" max="16133" width="18.7109375" customWidth="1"/>
    <col min="16134" max="16134" width="13" customWidth="1"/>
    <col min="16135" max="16135" width="21.140625" customWidth="1"/>
  </cols>
  <sheetData>
    <row r="2" spans="1:7" x14ac:dyDescent="0.25">
      <c r="A2" s="732" t="s">
        <v>992</v>
      </c>
      <c r="B2" s="733"/>
      <c r="C2" s="733"/>
      <c r="D2" s="733"/>
    </row>
    <row r="3" spans="1:7" ht="15.75" thickBot="1" x14ac:dyDescent="0.3"/>
    <row r="4" spans="1:7" ht="50.25" customHeight="1" thickBot="1" x14ac:dyDescent="0.3">
      <c r="A4" s="734" t="s">
        <v>993</v>
      </c>
      <c r="B4" s="735" t="s">
        <v>994</v>
      </c>
      <c r="C4" s="736"/>
      <c r="D4" s="736"/>
      <c r="E4" s="736"/>
      <c r="F4" s="736"/>
      <c r="G4" s="737"/>
    </row>
    <row r="5" spans="1:7" ht="42" customHeight="1" thickBot="1" x14ac:dyDescent="0.3">
      <c r="A5" s="738" t="s">
        <v>995</v>
      </c>
      <c r="B5" s="739" t="s">
        <v>996</v>
      </c>
      <c r="C5" s="740"/>
      <c r="D5" s="740"/>
      <c r="E5" s="740"/>
      <c r="F5" s="740"/>
      <c r="G5" s="741"/>
    </row>
    <row r="6" spans="1:7" ht="95.25" customHeight="1" thickBot="1" x14ac:dyDescent="0.3">
      <c r="A6" s="742" t="s">
        <v>997</v>
      </c>
      <c r="B6" s="743" t="s">
        <v>998</v>
      </c>
      <c r="C6" s="744"/>
      <c r="D6" s="744"/>
      <c r="E6" s="744"/>
      <c r="F6" s="744"/>
      <c r="G6" s="745"/>
    </row>
    <row r="7" spans="1:7" ht="57.75" customHeight="1" thickBot="1" x14ac:dyDescent="0.3">
      <c r="A7" s="746" t="s">
        <v>999</v>
      </c>
      <c r="B7" s="746" t="s">
        <v>2</v>
      </c>
      <c r="C7" s="736" t="s">
        <v>5</v>
      </c>
      <c r="D7" s="736"/>
      <c r="E7" s="736"/>
      <c r="F7" s="736"/>
      <c r="G7" s="737"/>
    </row>
    <row r="8" spans="1:7" ht="99.75" customHeight="1" thickBot="1" x14ac:dyDescent="0.3">
      <c r="A8" s="742" t="s">
        <v>79</v>
      </c>
      <c r="B8" s="747" t="s">
        <v>80</v>
      </c>
      <c r="C8" s="748" t="s">
        <v>81</v>
      </c>
      <c r="D8" s="749"/>
      <c r="E8" s="749"/>
      <c r="F8" s="749"/>
      <c r="G8" s="750"/>
    </row>
    <row r="9" spans="1:7" ht="97.5" customHeight="1" thickBot="1" x14ac:dyDescent="0.3">
      <c r="A9" s="742" t="s">
        <v>182</v>
      </c>
      <c r="B9" s="747" t="s">
        <v>183</v>
      </c>
      <c r="C9" s="748" t="s">
        <v>184</v>
      </c>
      <c r="D9" s="749"/>
      <c r="E9" s="749"/>
      <c r="F9" s="749"/>
      <c r="G9" s="750"/>
    </row>
    <row r="10" spans="1:7" ht="236.25" customHeight="1" thickBot="1" x14ac:dyDescent="0.3">
      <c r="A10" s="742" t="s">
        <v>207</v>
      </c>
      <c r="B10" s="747" t="s">
        <v>1000</v>
      </c>
      <c r="C10" s="751" t="s">
        <v>1001</v>
      </c>
      <c r="D10" s="752"/>
      <c r="E10" s="752"/>
      <c r="F10" s="752"/>
      <c r="G10" s="753"/>
    </row>
    <row r="11" spans="1:7" ht="109.5" customHeight="1" thickBot="1" x14ac:dyDescent="0.3">
      <c r="A11" s="742" t="s">
        <v>867</v>
      </c>
      <c r="B11" s="747" t="s">
        <v>868</v>
      </c>
      <c r="C11" s="748" t="s">
        <v>1002</v>
      </c>
      <c r="D11" s="749"/>
      <c r="E11" s="749"/>
      <c r="F11" s="749"/>
      <c r="G11" s="750"/>
    </row>
    <row r="12" spans="1:7" ht="108.75" customHeight="1" thickBot="1" x14ac:dyDescent="0.3">
      <c r="A12" s="742" t="s">
        <v>959</v>
      </c>
      <c r="B12" s="747" t="s">
        <v>960</v>
      </c>
      <c r="C12" s="748" t="s">
        <v>961</v>
      </c>
      <c r="D12" s="749"/>
      <c r="E12" s="749"/>
      <c r="F12" s="749"/>
      <c r="G12" s="750"/>
    </row>
    <row r="20" ht="15" customHeight="1" x14ac:dyDescent="0.25"/>
    <row r="24" ht="15" customHeight="1" x14ac:dyDescent="0.25"/>
    <row r="28" ht="15" customHeight="1" x14ac:dyDescent="0.25"/>
  </sheetData>
  <mergeCells count="9">
    <mergeCell ref="C10:G10"/>
    <mergeCell ref="C11:G11"/>
    <mergeCell ref="C12:G12"/>
    <mergeCell ref="B4:G4"/>
    <mergeCell ref="B5:G5"/>
    <mergeCell ref="B6:G6"/>
    <mergeCell ref="C7:G7"/>
    <mergeCell ref="C8:G8"/>
    <mergeCell ref="C9:G9"/>
  </mergeCells>
  <pageMargins left="0.22" right="0.17" top="0.17" bottom="0.17" header="0.17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4"/>
  <sheetViews>
    <sheetView view="pageBreakPreview" zoomScale="145" zoomScaleNormal="130" zoomScaleSheetLayoutView="145" workbookViewId="0">
      <selection sqref="A1:E1"/>
    </sheetView>
  </sheetViews>
  <sheetFormatPr defaultRowHeight="15" x14ac:dyDescent="0.25"/>
  <cols>
    <col min="1" max="1" width="18.7109375" style="256" customWidth="1"/>
    <col min="2" max="2" width="8.5703125" style="257" customWidth="1"/>
    <col min="3" max="3" width="10.28515625" style="257" customWidth="1"/>
    <col min="4" max="4" width="12.7109375" style="257" customWidth="1"/>
    <col min="5" max="5" width="8.42578125" style="257" customWidth="1"/>
    <col min="6" max="6" width="8.42578125" customWidth="1"/>
    <col min="7" max="9" width="9.5703125" bestFit="1" customWidth="1"/>
    <col min="255" max="255" width="7.42578125" customWidth="1"/>
    <col min="256" max="256" width="7.7109375" customWidth="1"/>
    <col min="257" max="257" width="18.7109375" customWidth="1"/>
    <col min="258" max="258" width="8.5703125" customWidth="1"/>
    <col min="259" max="259" width="10.28515625" customWidth="1"/>
    <col min="260" max="260" width="12.7109375" customWidth="1"/>
    <col min="261" max="262" width="8.42578125" customWidth="1"/>
    <col min="263" max="265" width="9.5703125" bestFit="1" customWidth="1"/>
    <col min="511" max="511" width="7.42578125" customWidth="1"/>
    <col min="512" max="512" width="7.7109375" customWidth="1"/>
    <col min="513" max="513" width="18.7109375" customWidth="1"/>
    <col min="514" max="514" width="8.5703125" customWidth="1"/>
    <col min="515" max="515" width="10.28515625" customWidth="1"/>
    <col min="516" max="516" width="12.7109375" customWidth="1"/>
    <col min="517" max="518" width="8.42578125" customWidth="1"/>
    <col min="519" max="521" width="9.5703125" bestFit="1" customWidth="1"/>
    <col min="767" max="767" width="7.42578125" customWidth="1"/>
    <col min="768" max="768" width="7.7109375" customWidth="1"/>
    <col min="769" max="769" width="18.7109375" customWidth="1"/>
    <col min="770" max="770" width="8.5703125" customWidth="1"/>
    <col min="771" max="771" width="10.28515625" customWidth="1"/>
    <col min="772" max="772" width="12.7109375" customWidth="1"/>
    <col min="773" max="774" width="8.42578125" customWidth="1"/>
    <col min="775" max="777" width="9.5703125" bestFit="1" customWidth="1"/>
    <col min="1023" max="1023" width="7.42578125" customWidth="1"/>
    <col min="1024" max="1024" width="7.7109375" customWidth="1"/>
    <col min="1025" max="1025" width="18.7109375" customWidth="1"/>
    <col min="1026" max="1026" width="8.5703125" customWidth="1"/>
    <col min="1027" max="1027" width="10.28515625" customWidth="1"/>
    <col min="1028" max="1028" width="12.7109375" customWidth="1"/>
    <col min="1029" max="1030" width="8.42578125" customWidth="1"/>
    <col min="1031" max="1033" width="9.5703125" bestFit="1" customWidth="1"/>
    <col min="1279" max="1279" width="7.42578125" customWidth="1"/>
    <col min="1280" max="1280" width="7.7109375" customWidth="1"/>
    <col min="1281" max="1281" width="18.7109375" customWidth="1"/>
    <col min="1282" max="1282" width="8.5703125" customWidth="1"/>
    <col min="1283" max="1283" width="10.28515625" customWidth="1"/>
    <col min="1284" max="1284" width="12.7109375" customWidth="1"/>
    <col min="1285" max="1286" width="8.42578125" customWidth="1"/>
    <col min="1287" max="1289" width="9.5703125" bestFit="1" customWidth="1"/>
    <col min="1535" max="1535" width="7.42578125" customWidth="1"/>
    <col min="1536" max="1536" width="7.7109375" customWidth="1"/>
    <col min="1537" max="1537" width="18.7109375" customWidth="1"/>
    <col min="1538" max="1538" width="8.5703125" customWidth="1"/>
    <col min="1539" max="1539" width="10.28515625" customWidth="1"/>
    <col min="1540" max="1540" width="12.7109375" customWidth="1"/>
    <col min="1541" max="1542" width="8.42578125" customWidth="1"/>
    <col min="1543" max="1545" width="9.5703125" bestFit="1" customWidth="1"/>
    <col min="1791" max="1791" width="7.42578125" customWidth="1"/>
    <col min="1792" max="1792" width="7.7109375" customWidth="1"/>
    <col min="1793" max="1793" width="18.7109375" customWidth="1"/>
    <col min="1794" max="1794" width="8.5703125" customWidth="1"/>
    <col min="1795" max="1795" width="10.28515625" customWidth="1"/>
    <col min="1796" max="1796" width="12.7109375" customWidth="1"/>
    <col min="1797" max="1798" width="8.42578125" customWidth="1"/>
    <col min="1799" max="1801" width="9.5703125" bestFit="1" customWidth="1"/>
    <col min="2047" max="2047" width="7.42578125" customWidth="1"/>
    <col min="2048" max="2048" width="7.7109375" customWidth="1"/>
    <col min="2049" max="2049" width="18.7109375" customWidth="1"/>
    <col min="2050" max="2050" width="8.5703125" customWidth="1"/>
    <col min="2051" max="2051" width="10.28515625" customWidth="1"/>
    <col min="2052" max="2052" width="12.7109375" customWidth="1"/>
    <col min="2053" max="2054" width="8.42578125" customWidth="1"/>
    <col min="2055" max="2057" width="9.5703125" bestFit="1" customWidth="1"/>
    <col min="2303" max="2303" width="7.42578125" customWidth="1"/>
    <col min="2304" max="2304" width="7.7109375" customWidth="1"/>
    <col min="2305" max="2305" width="18.7109375" customWidth="1"/>
    <col min="2306" max="2306" width="8.5703125" customWidth="1"/>
    <col min="2307" max="2307" width="10.28515625" customWidth="1"/>
    <col min="2308" max="2308" width="12.7109375" customWidth="1"/>
    <col min="2309" max="2310" width="8.42578125" customWidth="1"/>
    <col min="2311" max="2313" width="9.5703125" bestFit="1" customWidth="1"/>
    <col min="2559" max="2559" width="7.42578125" customWidth="1"/>
    <col min="2560" max="2560" width="7.7109375" customWidth="1"/>
    <col min="2561" max="2561" width="18.7109375" customWidth="1"/>
    <col min="2562" max="2562" width="8.5703125" customWidth="1"/>
    <col min="2563" max="2563" width="10.28515625" customWidth="1"/>
    <col min="2564" max="2564" width="12.7109375" customWidth="1"/>
    <col min="2565" max="2566" width="8.42578125" customWidth="1"/>
    <col min="2567" max="2569" width="9.5703125" bestFit="1" customWidth="1"/>
    <col min="2815" max="2815" width="7.42578125" customWidth="1"/>
    <col min="2816" max="2816" width="7.7109375" customWidth="1"/>
    <col min="2817" max="2817" width="18.7109375" customWidth="1"/>
    <col min="2818" max="2818" width="8.5703125" customWidth="1"/>
    <col min="2819" max="2819" width="10.28515625" customWidth="1"/>
    <col min="2820" max="2820" width="12.7109375" customWidth="1"/>
    <col min="2821" max="2822" width="8.42578125" customWidth="1"/>
    <col min="2823" max="2825" width="9.5703125" bestFit="1" customWidth="1"/>
    <col min="3071" max="3071" width="7.42578125" customWidth="1"/>
    <col min="3072" max="3072" width="7.7109375" customWidth="1"/>
    <col min="3073" max="3073" width="18.7109375" customWidth="1"/>
    <col min="3074" max="3074" width="8.5703125" customWidth="1"/>
    <col min="3075" max="3075" width="10.28515625" customWidth="1"/>
    <col min="3076" max="3076" width="12.7109375" customWidth="1"/>
    <col min="3077" max="3078" width="8.42578125" customWidth="1"/>
    <col min="3079" max="3081" width="9.5703125" bestFit="1" customWidth="1"/>
    <col min="3327" max="3327" width="7.42578125" customWidth="1"/>
    <col min="3328" max="3328" width="7.7109375" customWidth="1"/>
    <col min="3329" max="3329" width="18.7109375" customWidth="1"/>
    <col min="3330" max="3330" width="8.5703125" customWidth="1"/>
    <col min="3331" max="3331" width="10.28515625" customWidth="1"/>
    <col min="3332" max="3332" width="12.7109375" customWidth="1"/>
    <col min="3333" max="3334" width="8.42578125" customWidth="1"/>
    <col min="3335" max="3337" width="9.5703125" bestFit="1" customWidth="1"/>
    <col min="3583" max="3583" width="7.42578125" customWidth="1"/>
    <col min="3584" max="3584" width="7.7109375" customWidth="1"/>
    <col min="3585" max="3585" width="18.7109375" customWidth="1"/>
    <col min="3586" max="3586" width="8.5703125" customWidth="1"/>
    <col min="3587" max="3587" width="10.28515625" customWidth="1"/>
    <col min="3588" max="3588" width="12.7109375" customWidth="1"/>
    <col min="3589" max="3590" width="8.42578125" customWidth="1"/>
    <col min="3591" max="3593" width="9.5703125" bestFit="1" customWidth="1"/>
    <col min="3839" max="3839" width="7.42578125" customWidth="1"/>
    <col min="3840" max="3840" width="7.7109375" customWidth="1"/>
    <col min="3841" max="3841" width="18.7109375" customWidth="1"/>
    <col min="3842" max="3842" width="8.5703125" customWidth="1"/>
    <col min="3843" max="3843" width="10.28515625" customWidth="1"/>
    <col min="3844" max="3844" width="12.7109375" customWidth="1"/>
    <col min="3845" max="3846" width="8.42578125" customWidth="1"/>
    <col min="3847" max="3849" width="9.5703125" bestFit="1" customWidth="1"/>
    <col min="4095" max="4095" width="7.42578125" customWidth="1"/>
    <col min="4096" max="4096" width="7.7109375" customWidth="1"/>
    <col min="4097" max="4097" width="18.7109375" customWidth="1"/>
    <col min="4098" max="4098" width="8.5703125" customWidth="1"/>
    <col min="4099" max="4099" width="10.28515625" customWidth="1"/>
    <col min="4100" max="4100" width="12.7109375" customWidth="1"/>
    <col min="4101" max="4102" width="8.42578125" customWidth="1"/>
    <col min="4103" max="4105" width="9.5703125" bestFit="1" customWidth="1"/>
    <col min="4351" max="4351" width="7.42578125" customWidth="1"/>
    <col min="4352" max="4352" width="7.7109375" customWidth="1"/>
    <col min="4353" max="4353" width="18.7109375" customWidth="1"/>
    <col min="4354" max="4354" width="8.5703125" customWidth="1"/>
    <col min="4355" max="4355" width="10.28515625" customWidth="1"/>
    <col min="4356" max="4356" width="12.7109375" customWidth="1"/>
    <col min="4357" max="4358" width="8.42578125" customWidth="1"/>
    <col min="4359" max="4361" width="9.5703125" bestFit="1" customWidth="1"/>
    <col min="4607" max="4607" width="7.42578125" customWidth="1"/>
    <col min="4608" max="4608" width="7.7109375" customWidth="1"/>
    <col min="4609" max="4609" width="18.7109375" customWidth="1"/>
    <col min="4610" max="4610" width="8.5703125" customWidth="1"/>
    <col min="4611" max="4611" width="10.28515625" customWidth="1"/>
    <col min="4612" max="4612" width="12.7109375" customWidth="1"/>
    <col min="4613" max="4614" width="8.42578125" customWidth="1"/>
    <col min="4615" max="4617" width="9.5703125" bestFit="1" customWidth="1"/>
    <col min="4863" max="4863" width="7.42578125" customWidth="1"/>
    <col min="4864" max="4864" width="7.7109375" customWidth="1"/>
    <col min="4865" max="4865" width="18.7109375" customWidth="1"/>
    <col min="4866" max="4866" width="8.5703125" customWidth="1"/>
    <col min="4867" max="4867" width="10.28515625" customWidth="1"/>
    <col min="4868" max="4868" width="12.7109375" customWidth="1"/>
    <col min="4869" max="4870" width="8.42578125" customWidth="1"/>
    <col min="4871" max="4873" width="9.5703125" bestFit="1" customWidth="1"/>
    <col min="5119" max="5119" width="7.42578125" customWidth="1"/>
    <col min="5120" max="5120" width="7.7109375" customWidth="1"/>
    <col min="5121" max="5121" width="18.7109375" customWidth="1"/>
    <col min="5122" max="5122" width="8.5703125" customWidth="1"/>
    <col min="5123" max="5123" width="10.28515625" customWidth="1"/>
    <col min="5124" max="5124" width="12.7109375" customWidth="1"/>
    <col min="5125" max="5126" width="8.42578125" customWidth="1"/>
    <col min="5127" max="5129" width="9.5703125" bestFit="1" customWidth="1"/>
    <col min="5375" max="5375" width="7.42578125" customWidth="1"/>
    <col min="5376" max="5376" width="7.7109375" customWidth="1"/>
    <col min="5377" max="5377" width="18.7109375" customWidth="1"/>
    <col min="5378" max="5378" width="8.5703125" customWidth="1"/>
    <col min="5379" max="5379" width="10.28515625" customWidth="1"/>
    <col min="5380" max="5380" width="12.7109375" customWidth="1"/>
    <col min="5381" max="5382" width="8.42578125" customWidth="1"/>
    <col min="5383" max="5385" width="9.5703125" bestFit="1" customWidth="1"/>
    <col min="5631" max="5631" width="7.42578125" customWidth="1"/>
    <col min="5632" max="5632" width="7.7109375" customWidth="1"/>
    <col min="5633" max="5633" width="18.7109375" customWidth="1"/>
    <col min="5634" max="5634" width="8.5703125" customWidth="1"/>
    <col min="5635" max="5635" width="10.28515625" customWidth="1"/>
    <col min="5636" max="5636" width="12.7109375" customWidth="1"/>
    <col min="5637" max="5638" width="8.42578125" customWidth="1"/>
    <col min="5639" max="5641" width="9.5703125" bestFit="1" customWidth="1"/>
    <col min="5887" max="5887" width="7.42578125" customWidth="1"/>
    <col min="5888" max="5888" width="7.7109375" customWidth="1"/>
    <col min="5889" max="5889" width="18.7109375" customWidth="1"/>
    <col min="5890" max="5890" width="8.5703125" customWidth="1"/>
    <col min="5891" max="5891" width="10.28515625" customWidth="1"/>
    <col min="5892" max="5892" width="12.7109375" customWidth="1"/>
    <col min="5893" max="5894" width="8.42578125" customWidth="1"/>
    <col min="5895" max="5897" width="9.5703125" bestFit="1" customWidth="1"/>
    <col min="6143" max="6143" width="7.42578125" customWidth="1"/>
    <col min="6144" max="6144" width="7.7109375" customWidth="1"/>
    <col min="6145" max="6145" width="18.7109375" customWidth="1"/>
    <col min="6146" max="6146" width="8.5703125" customWidth="1"/>
    <col min="6147" max="6147" width="10.28515625" customWidth="1"/>
    <col min="6148" max="6148" width="12.7109375" customWidth="1"/>
    <col min="6149" max="6150" width="8.42578125" customWidth="1"/>
    <col min="6151" max="6153" width="9.5703125" bestFit="1" customWidth="1"/>
    <col min="6399" max="6399" width="7.42578125" customWidth="1"/>
    <col min="6400" max="6400" width="7.7109375" customWidth="1"/>
    <col min="6401" max="6401" width="18.7109375" customWidth="1"/>
    <col min="6402" max="6402" width="8.5703125" customWidth="1"/>
    <col min="6403" max="6403" width="10.28515625" customWidth="1"/>
    <col min="6404" max="6404" width="12.7109375" customWidth="1"/>
    <col min="6405" max="6406" width="8.42578125" customWidth="1"/>
    <col min="6407" max="6409" width="9.5703125" bestFit="1" customWidth="1"/>
    <col min="6655" max="6655" width="7.42578125" customWidth="1"/>
    <col min="6656" max="6656" width="7.7109375" customWidth="1"/>
    <col min="6657" max="6657" width="18.7109375" customWidth="1"/>
    <col min="6658" max="6658" width="8.5703125" customWidth="1"/>
    <col min="6659" max="6659" width="10.28515625" customWidth="1"/>
    <col min="6660" max="6660" width="12.7109375" customWidth="1"/>
    <col min="6661" max="6662" width="8.42578125" customWidth="1"/>
    <col min="6663" max="6665" width="9.5703125" bestFit="1" customWidth="1"/>
    <col min="6911" max="6911" width="7.42578125" customWidth="1"/>
    <col min="6912" max="6912" width="7.7109375" customWidth="1"/>
    <col min="6913" max="6913" width="18.7109375" customWidth="1"/>
    <col min="6914" max="6914" width="8.5703125" customWidth="1"/>
    <col min="6915" max="6915" width="10.28515625" customWidth="1"/>
    <col min="6916" max="6916" width="12.7109375" customWidth="1"/>
    <col min="6917" max="6918" width="8.42578125" customWidth="1"/>
    <col min="6919" max="6921" width="9.5703125" bestFit="1" customWidth="1"/>
    <col min="7167" max="7167" width="7.42578125" customWidth="1"/>
    <col min="7168" max="7168" width="7.7109375" customWidth="1"/>
    <col min="7169" max="7169" width="18.7109375" customWidth="1"/>
    <col min="7170" max="7170" width="8.5703125" customWidth="1"/>
    <col min="7171" max="7171" width="10.28515625" customWidth="1"/>
    <col min="7172" max="7172" width="12.7109375" customWidth="1"/>
    <col min="7173" max="7174" width="8.42578125" customWidth="1"/>
    <col min="7175" max="7177" width="9.5703125" bestFit="1" customWidth="1"/>
    <col min="7423" max="7423" width="7.42578125" customWidth="1"/>
    <col min="7424" max="7424" width="7.7109375" customWidth="1"/>
    <col min="7425" max="7425" width="18.7109375" customWidth="1"/>
    <col min="7426" max="7426" width="8.5703125" customWidth="1"/>
    <col min="7427" max="7427" width="10.28515625" customWidth="1"/>
    <col min="7428" max="7428" width="12.7109375" customWidth="1"/>
    <col min="7429" max="7430" width="8.42578125" customWidth="1"/>
    <col min="7431" max="7433" width="9.5703125" bestFit="1" customWidth="1"/>
    <col min="7679" max="7679" width="7.42578125" customWidth="1"/>
    <col min="7680" max="7680" width="7.7109375" customWidth="1"/>
    <col min="7681" max="7681" width="18.7109375" customWidth="1"/>
    <col min="7682" max="7682" width="8.5703125" customWidth="1"/>
    <col min="7683" max="7683" width="10.28515625" customWidth="1"/>
    <col min="7684" max="7684" width="12.7109375" customWidth="1"/>
    <col min="7685" max="7686" width="8.42578125" customWidth="1"/>
    <col min="7687" max="7689" width="9.5703125" bestFit="1" customWidth="1"/>
    <col min="7935" max="7935" width="7.42578125" customWidth="1"/>
    <col min="7936" max="7936" width="7.7109375" customWidth="1"/>
    <col min="7937" max="7937" width="18.7109375" customWidth="1"/>
    <col min="7938" max="7938" width="8.5703125" customWidth="1"/>
    <col min="7939" max="7939" width="10.28515625" customWidth="1"/>
    <col min="7940" max="7940" width="12.7109375" customWidth="1"/>
    <col min="7941" max="7942" width="8.42578125" customWidth="1"/>
    <col min="7943" max="7945" width="9.5703125" bestFit="1" customWidth="1"/>
    <col min="8191" max="8191" width="7.42578125" customWidth="1"/>
    <col min="8192" max="8192" width="7.7109375" customWidth="1"/>
    <col min="8193" max="8193" width="18.7109375" customWidth="1"/>
    <col min="8194" max="8194" width="8.5703125" customWidth="1"/>
    <col min="8195" max="8195" width="10.28515625" customWidth="1"/>
    <col min="8196" max="8196" width="12.7109375" customWidth="1"/>
    <col min="8197" max="8198" width="8.42578125" customWidth="1"/>
    <col min="8199" max="8201" width="9.5703125" bestFit="1" customWidth="1"/>
    <col min="8447" max="8447" width="7.42578125" customWidth="1"/>
    <col min="8448" max="8448" width="7.7109375" customWidth="1"/>
    <col min="8449" max="8449" width="18.7109375" customWidth="1"/>
    <col min="8450" max="8450" width="8.5703125" customWidth="1"/>
    <col min="8451" max="8451" width="10.28515625" customWidth="1"/>
    <col min="8452" max="8452" width="12.7109375" customWidth="1"/>
    <col min="8453" max="8454" width="8.42578125" customWidth="1"/>
    <col min="8455" max="8457" width="9.5703125" bestFit="1" customWidth="1"/>
    <col min="8703" max="8703" width="7.42578125" customWidth="1"/>
    <col min="8704" max="8704" width="7.7109375" customWidth="1"/>
    <col min="8705" max="8705" width="18.7109375" customWidth="1"/>
    <col min="8706" max="8706" width="8.5703125" customWidth="1"/>
    <col min="8707" max="8707" width="10.28515625" customWidth="1"/>
    <col min="8708" max="8708" width="12.7109375" customWidth="1"/>
    <col min="8709" max="8710" width="8.42578125" customWidth="1"/>
    <col min="8711" max="8713" width="9.5703125" bestFit="1" customWidth="1"/>
    <col min="8959" max="8959" width="7.42578125" customWidth="1"/>
    <col min="8960" max="8960" width="7.7109375" customWidth="1"/>
    <col min="8961" max="8961" width="18.7109375" customWidth="1"/>
    <col min="8962" max="8962" width="8.5703125" customWidth="1"/>
    <col min="8963" max="8963" width="10.28515625" customWidth="1"/>
    <col min="8964" max="8964" width="12.7109375" customWidth="1"/>
    <col min="8965" max="8966" width="8.42578125" customWidth="1"/>
    <col min="8967" max="8969" width="9.5703125" bestFit="1" customWidth="1"/>
    <col min="9215" max="9215" width="7.42578125" customWidth="1"/>
    <col min="9216" max="9216" width="7.7109375" customWidth="1"/>
    <col min="9217" max="9217" width="18.7109375" customWidth="1"/>
    <col min="9218" max="9218" width="8.5703125" customWidth="1"/>
    <col min="9219" max="9219" width="10.28515625" customWidth="1"/>
    <col min="9220" max="9220" width="12.7109375" customWidth="1"/>
    <col min="9221" max="9222" width="8.42578125" customWidth="1"/>
    <col min="9223" max="9225" width="9.5703125" bestFit="1" customWidth="1"/>
    <col min="9471" max="9471" width="7.42578125" customWidth="1"/>
    <col min="9472" max="9472" width="7.7109375" customWidth="1"/>
    <col min="9473" max="9473" width="18.7109375" customWidth="1"/>
    <col min="9474" max="9474" width="8.5703125" customWidth="1"/>
    <col min="9475" max="9475" width="10.28515625" customWidth="1"/>
    <col min="9476" max="9476" width="12.7109375" customWidth="1"/>
    <col min="9477" max="9478" width="8.42578125" customWidth="1"/>
    <col min="9479" max="9481" width="9.5703125" bestFit="1" customWidth="1"/>
    <col min="9727" max="9727" width="7.42578125" customWidth="1"/>
    <col min="9728" max="9728" width="7.7109375" customWidth="1"/>
    <col min="9729" max="9729" width="18.7109375" customWidth="1"/>
    <col min="9730" max="9730" width="8.5703125" customWidth="1"/>
    <col min="9731" max="9731" width="10.28515625" customWidth="1"/>
    <col min="9732" max="9732" width="12.7109375" customWidth="1"/>
    <col min="9733" max="9734" width="8.42578125" customWidth="1"/>
    <col min="9735" max="9737" width="9.5703125" bestFit="1" customWidth="1"/>
    <col min="9983" max="9983" width="7.42578125" customWidth="1"/>
    <col min="9984" max="9984" width="7.7109375" customWidth="1"/>
    <col min="9985" max="9985" width="18.7109375" customWidth="1"/>
    <col min="9986" max="9986" width="8.5703125" customWidth="1"/>
    <col min="9987" max="9987" width="10.28515625" customWidth="1"/>
    <col min="9988" max="9988" width="12.7109375" customWidth="1"/>
    <col min="9989" max="9990" width="8.42578125" customWidth="1"/>
    <col min="9991" max="9993" width="9.5703125" bestFit="1" customWidth="1"/>
    <col min="10239" max="10239" width="7.42578125" customWidth="1"/>
    <col min="10240" max="10240" width="7.7109375" customWidth="1"/>
    <col min="10241" max="10241" width="18.7109375" customWidth="1"/>
    <col min="10242" max="10242" width="8.5703125" customWidth="1"/>
    <col min="10243" max="10243" width="10.28515625" customWidth="1"/>
    <col min="10244" max="10244" width="12.7109375" customWidth="1"/>
    <col min="10245" max="10246" width="8.42578125" customWidth="1"/>
    <col min="10247" max="10249" width="9.5703125" bestFit="1" customWidth="1"/>
    <col min="10495" max="10495" width="7.42578125" customWidth="1"/>
    <col min="10496" max="10496" width="7.7109375" customWidth="1"/>
    <col min="10497" max="10497" width="18.7109375" customWidth="1"/>
    <col min="10498" max="10498" width="8.5703125" customWidth="1"/>
    <col min="10499" max="10499" width="10.28515625" customWidth="1"/>
    <col min="10500" max="10500" width="12.7109375" customWidth="1"/>
    <col min="10501" max="10502" width="8.42578125" customWidth="1"/>
    <col min="10503" max="10505" width="9.5703125" bestFit="1" customWidth="1"/>
    <col min="10751" max="10751" width="7.42578125" customWidth="1"/>
    <col min="10752" max="10752" width="7.7109375" customWidth="1"/>
    <col min="10753" max="10753" width="18.7109375" customWidth="1"/>
    <col min="10754" max="10754" width="8.5703125" customWidth="1"/>
    <col min="10755" max="10755" width="10.28515625" customWidth="1"/>
    <col min="10756" max="10756" width="12.7109375" customWidth="1"/>
    <col min="10757" max="10758" width="8.42578125" customWidth="1"/>
    <col min="10759" max="10761" width="9.5703125" bestFit="1" customWidth="1"/>
    <col min="11007" max="11007" width="7.42578125" customWidth="1"/>
    <col min="11008" max="11008" width="7.7109375" customWidth="1"/>
    <col min="11009" max="11009" width="18.7109375" customWidth="1"/>
    <col min="11010" max="11010" width="8.5703125" customWidth="1"/>
    <col min="11011" max="11011" width="10.28515625" customWidth="1"/>
    <col min="11012" max="11012" width="12.7109375" customWidth="1"/>
    <col min="11013" max="11014" width="8.42578125" customWidth="1"/>
    <col min="11015" max="11017" width="9.5703125" bestFit="1" customWidth="1"/>
    <col min="11263" max="11263" width="7.42578125" customWidth="1"/>
    <col min="11264" max="11264" width="7.7109375" customWidth="1"/>
    <col min="11265" max="11265" width="18.7109375" customWidth="1"/>
    <col min="11266" max="11266" width="8.5703125" customWidth="1"/>
    <col min="11267" max="11267" width="10.28515625" customWidth="1"/>
    <col min="11268" max="11268" width="12.7109375" customWidth="1"/>
    <col min="11269" max="11270" width="8.42578125" customWidth="1"/>
    <col min="11271" max="11273" width="9.5703125" bestFit="1" customWidth="1"/>
    <col min="11519" max="11519" width="7.42578125" customWidth="1"/>
    <col min="11520" max="11520" width="7.7109375" customWidth="1"/>
    <col min="11521" max="11521" width="18.7109375" customWidth="1"/>
    <col min="11522" max="11522" width="8.5703125" customWidth="1"/>
    <col min="11523" max="11523" width="10.28515625" customWidth="1"/>
    <col min="11524" max="11524" width="12.7109375" customWidth="1"/>
    <col min="11525" max="11526" width="8.42578125" customWidth="1"/>
    <col min="11527" max="11529" width="9.5703125" bestFit="1" customWidth="1"/>
    <col min="11775" max="11775" width="7.42578125" customWidth="1"/>
    <col min="11776" max="11776" width="7.7109375" customWidth="1"/>
    <col min="11777" max="11777" width="18.7109375" customWidth="1"/>
    <col min="11778" max="11778" width="8.5703125" customWidth="1"/>
    <col min="11779" max="11779" width="10.28515625" customWidth="1"/>
    <col min="11780" max="11780" width="12.7109375" customWidth="1"/>
    <col min="11781" max="11782" width="8.42578125" customWidth="1"/>
    <col min="11783" max="11785" width="9.5703125" bestFit="1" customWidth="1"/>
    <col min="12031" max="12031" width="7.42578125" customWidth="1"/>
    <col min="12032" max="12032" width="7.7109375" customWidth="1"/>
    <col min="12033" max="12033" width="18.7109375" customWidth="1"/>
    <col min="12034" max="12034" width="8.5703125" customWidth="1"/>
    <col min="12035" max="12035" width="10.28515625" customWidth="1"/>
    <col min="12036" max="12036" width="12.7109375" customWidth="1"/>
    <col min="12037" max="12038" width="8.42578125" customWidth="1"/>
    <col min="12039" max="12041" width="9.5703125" bestFit="1" customWidth="1"/>
    <col min="12287" max="12287" width="7.42578125" customWidth="1"/>
    <col min="12288" max="12288" width="7.7109375" customWidth="1"/>
    <col min="12289" max="12289" width="18.7109375" customWidth="1"/>
    <col min="12290" max="12290" width="8.5703125" customWidth="1"/>
    <col min="12291" max="12291" width="10.28515625" customWidth="1"/>
    <col min="12292" max="12292" width="12.7109375" customWidth="1"/>
    <col min="12293" max="12294" width="8.42578125" customWidth="1"/>
    <col min="12295" max="12297" width="9.5703125" bestFit="1" customWidth="1"/>
    <col min="12543" max="12543" width="7.42578125" customWidth="1"/>
    <col min="12544" max="12544" width="7.7109375" customWidth="1"/>
    <col min="12545" max="12545" width="18.7109375" customWidth="1"/>
    <col min="12546" max="12546" width="8.5703125" customWidth="1"/>
    <col min="12547" max="12547" width="10.28515625" customWidth="1"/>
    <col min="12548" max="12548" width="12.7109375" customWidth="1"/>
    <col min="12549" max="12550" width="8.42578125" customWidth="1"/>
    <col min="12551" max="12553" width="9.5703125" bestFit="1" customWidth="1"/>
    <col min="12799" max="12799" width="7.42578125" customWidth="1"/>
    <col min="12800" max="12800" width="7.7109375" customWidth="1"/>
    <col min="12801" max="12801" width="18.7109375" customWidth="1"/>
    <col min="12802" max="12802" width="8.5703125" customWidth="1"/>
    <col min="12803" max="12803" width="10.28515625" customWidth="1"/>
    <col min="12804" max="12804" width="12.7109375" customWidth="1"/>
    <col min="12805" max="12806" width="8.42578125" customWidth="1"/>
    <col min="12807" max="12809" width="9.5703125" bestFit="1" customWidth="1"/>
    <col min="13055" max="13055" width="7.42578125" customWidth="1"/>
    <col min="13056" max="13056" width="7.7109375" customWidth="1"/>
    <col min="13057" max="13057" width="18.7109375" customWidth="1"/>
    <col min="13058" max="13058" width="8.5703125" customWidth="1"/>
    <col min="13059" max="13059" width="10.28515625" customWidth="1"/>
    <col min="13060" max="13060" width="12.7109375" customWidth="1"/>
    <col min="13061" max="13062" width="8.42578125" customWidth="1"/>
    <col min="13063" max="13065" width="9.5703125" bestFit="1" customWidth="1"/>
    <col min="13311" max="13311" width="7.42578125" customWidth="1"/>
    <col min="13312" max="13312" width="7.7109375" customWidth="1"/>
    <col min="13313" max="13313" width="18.7109375" customWidth="1"/>
    <col min="13314" max="13314" width="8.5703125" customWidth="1"/>
    <col min="13315" max="13315" width="10.28515625" customWidth="1"/>
    <col min="13316" max="13316" width="12.7109375" customWidth="1"/>
    <col min="13317" max="13318" width="8.42578125" customWidth="1"/>
    <col min="13319" max="13321" width="9.5703125" bestFit="1" customWidth="1"/>
    <col min="13567" max="13567" width="7.42578125" customWidth="1"/>
    <col min="13568" max="13568" width="7.7109375" customWidth="1"/>
    <col min="13569" max="13569" width="18.7109375" customWidth="1"/>
    <col min="13570" max="13570" width="8.5703125" customWidth="1"/>
    <col min="13571" max="13571" width="10.28515625" customWidth="1"/>
    <col min="13572" max="13572" width="12.7109375" customWidth="1"/>
    <col min="13573" max="13574" width="8.42578125" customWidth="1"/>
    <col min="13575" max="13577" width="9.5703125" bestFit="1" customWidth="1"/>
    <col min="13823" max="13823" width="7.42578125" customWidth="1"/>
    <col min="13824" max="13824" width="7.7109375" customWidth="1"/>
    <col min="13825" max="13825" width="18.7109375" customWidth="1"/>
    <col min="13826" max="13826" width="8.5703125" customWidth="1"/>
    <col min="13827" max="13827" width="10.28515625" customWidth="1"/>
    <col min="13828" max="13828" width="12.7109375" customWidth="1"/>
    <col min="13829" max="13830" width="8.42578125" customWidth="1"/>
    <col min="13831" max="13833" width="9.5703125" bestFit="1" customWidth="1"/>
    <col min="14079" max="14079" width="7.42578125" customWidth="1"/>
    <col min="14080" max="14080" width="7.7109375" customWidth="1"/>
    <col min="14081" max="14081" width="18.7109375" customWidth="1"/>
    <col min="14082" max="14082" width="8.5703125" customWidth="1"/>
    <col min="14083" max="14083" width="10.28515625" customWidth="1"/>
    <col min="14084" max="14084" width="12.7109375" customWidth="1"/>
    <col min="14085" max="14086" width="8.42578125" customWidth="1"/>
    <col min="14087" max="14089" width="9.5703125" bestFit="1" customWidth="1"/>
    <col min="14335" max="14335" width="7.42578125" customWidth="1"/>
    <col min="14336" max="14336" width="7.7109375" customWidth="1"/>
    <col min="14337" max="14337" width="18.7109375" customWidth="1"/>
    <col min="14338" max="14338" width="8.5703125" customWidth="1"/>
    <col min="14339" max="14339" width="10.28515625" customWidth="1"/>
    <col min="14340" max="14340" width="12.7109375" customWidth="1"/>
    <col min="14341" max="14342" width="8.42578125" customWidth="1"/>
    <col min="14343" max="14345" width="9.5703125" bestFit="1" customWidth="1"/>
    <col min="14591" max="14591" width="7.42578125" customWidth="1"/>
    <col min="14592" max="14592" width="7.7109375" customWidth="1"/>
    <col min="14593" max="14593" width="18.7109375" customWidth="1"/>
    <col min="14594" max="14594" width="8.5703125" customWidth="1"/>
    <col min="14595" max="14595" width="10.28515625" customWidth="1"/>
    <col min="14596" max="14596" width="12.7109375" customWidth="1"/>
    <col min="14597" max="14598" width="8.42578125" customWidth="1"/>
    <col min="14599" max="14601" width="9.5703125" bestFit="1" customWidth="1"/>
    <col min="14847" max="14847" width="7.42578125" customWidth="1"/>
    <col min="14848" max="14848" width="7.7109375" customWidth="1"/>
    <col min="14849" max="14849" width="18.7109375" customWidth="1"/>
    <col min="14850" max="14850" width="8.5703125" customWidth="1"/>
    <col min="14851" max="14851" width="10.28515625" customWidth="1"/>
    <col min="14852" max="14852" width="12.7109375" customWidth="1"/>
    <col min="14853" max="14854" width="8.42578125" customWidth="1"/>
    <col min="14855" max="14857" width="9.5703125" bestFit="1" customWidth="1"/>
    <col min="15103" max="15103" width="7.42578125" customWidth="1"/>
    <col min="15104" max="15104" width="7.7109375" customWidth="1"/>
    <col min="15105" max="15105" width="18.7109375" customWidth="1"/>
    <col min="15106" max="15106" width="8.5703125" customWidth="1"/>
    <col min="15107" max="15107" width="10.28515625" customWidth="1"/>
    <col min="15108" max="15108" width="12.7109375" customWidth="1"/>
    <col min="15109" max="15110" width="8.42578125" customWidth="1"/>
    <col min="15111" max="15113" width="9.5703125" bestFit="1" customWidth="1"/>
    <col min="15359" max="15359" width="7.42578125" customWidth="1"/>
    <col min="15360" max="15360" width="7.7109375" customWidth="1"/>
    <col min="15361" max="15361" width="18.7109375" customWidth="1"/>
    <col min="15362" max="15362" width="8.5703125" customWidth="1"/>
    <col min="15363" max="15363" width="10.28515625" customWidth="1"/>
    <col min="15364" max="15364" width="12.7109375" customWidth="1"/>
    <col min="15365" max="15366" width="8.42578125" customWidth="1"/>
    <col min="15367" max="15369" width="9.5703125" bestFit="1" customWidth="1"/>
    <col min="15615" max="15615" width="7.42578125" customWidth="1"/>
    <col min="15616" max="15616" width="7.7109375" customWidth="1"/>
    <col min="15617" max="15617" width="18.7109375" customWidth="1"/>
    <col min="15618" max="15618" width="8.5703125" customWidth="1"/>
    <col min="15619" max="15619" width="10.28515625" customWidth="1"/>
    <col min="15620" max="15620" width="12.7109375" customWidth="1"/>
    <col min="15621" max="15622" width="8.42578125" customWidth="1"/>
    <col min="15623" max="15625" width="9.5703125" bestFit="1" customWidth="1"/>
    <col min="15871" max="15871" width="7.42578125" customWidth="1"/>
    <col min="15872" max="15872" width="7.7109375" customWidth="1"/>
    <col min="15873" max="15873" width="18.7109375" customWidth="1"/>
    <col min="15874" max="15874" width="8.5703125" customWidth="1"/>
    <col min="15875" max="15875" width="10.28515625" customWidth="1"/>
    <col min="15876" max="15876" width="12.7109375" customWidth="1"/>
    <col min="15877" max="15878" width="8.42578125" customWidth="1"/>
    <col min="15879" max="15881" width="9.5703125" bestFit="1" customWidth="1"/>
    <col min="16127" max="16127" width="7.42578125" customWidth="1"/>
    <col min="16128" max="16128" width="7.7109375" customWidth="1"/>
    <col min="16129" max="16129" width="18.7109375" customWidth="1"/>
    <col min="16130" max="16130" width="8.5703125" customWidth="1"/>
    <col min="16131" max="16131" width="10.28515625" customWidth="1"/>
    <col min="16132" max="16132" width="12.7109375" customWidth="1"/>
    <col min="16133" max="16134" width="8.42578125" customWidth="1"/>
    <col min="16135" max="16137" width="9.5703125" bestFit="1" customWidth="1"/>
  </cols>
  <sheetData>
    <row r="1" spans="1:6" x14ac:dyDescent="0.25">
      <c r="A1" s="754" t="s">
        <v>1003</v>
      </c>
      <c r="B1" s="754"/>
      <c r="C1" s="754"/>
      <c r="D1" s="754"/>
      <c r="E1" s="754"/>
    </row>
    <row r="2" spans="1:6" ht="28.5" customHeight="1" x14ac:dyDescent="0.25">
      <c r="A2" s="411" t="s">
        <v>69</v>
      </c>
      <c r="B2" s="411"/>
      <c r="C2" s="411"/>
      <c r="D2" s="411"/>
      <c r="E2" s="411"/>
    </row>
    <row r="3" spans="1:6" ht="18" customHeight="1" x14ac:dyDescent="0.25">
      <c r="A3" s="326" t="s">
        <v>78</v>
      </c>
      <c r="B3" s="326"/>
      <c r="C3" s="326"/>
      <c r="D3" s="326"/>
      <c r="E3" s="326"/>
    </row>
    <row r="4" spans="1:6" ht="15.75" thickBot="1" x14ac:dyDescent="0.3">
      <c r="A4" s="215"/>
      <c r="B4" s="216"/>
      <c r="C4" s="216"/>
      <c r="D4" s="216"/>
      <c r="E4" s="216"/>
      <c r="F4" s="3"/>
    </row>
    <row r="5" spans="1:6" ht="27" customHeight="1" thickBot="1" x14ac:dyDescent="0.3">
      <c r="A5" s="217" t="s">
        <v>1</v>
      </c>
      <c r="B5" s="327" t="s">
        <v>79</v>
      </c>
      <c r="C5" s="327"/>
      <c r="D5" s="327"/>
      <c r="E5" s="327"/>
    </row>
    <row r="6" spans="1:6" ht="15.75" thickBot="1" x14ac:dyDescent="0.3">
      <c r="A6" s="217" t="s">
        <v>2</v>
      </c>
      <c r="B6" s="328" t="s">
        <v>80</v>
      </c>
      <c r="C6" s="329"/>
      <c r="D6" s="329"/>
      <c r="E6" s="330"/>
    </row>
    <row r="7" spans="1:6" ht="33" customHeight="1" thickBot="1" x14ac:dyDescent="0.3">
      <c r="A7" s="217" t="s">
        <v>3</v>
      </c>
      <c r="B7" s="331" t="s">
        <v>4</v>
      </c>
      <c r="C7" s="332"/>
      <c r="D7" s="332"/>
      <c r="E7" s="333"/>
    </row>
    <row r="8" spans="1:6" ht="15.75" thickBot="1" x14ac:dyDescent="0.3">
      <c r="A8" s="334" t="s">
        <v>5</v>
      </c>
      <c r="B8" s="335"/>
      <c r="C8" s="335"/>
      <c r="D8" s="335"/>
      <c r="E8" s="336"/>
    </row>
    <row r="9" spans="1:6" ht="15.75" thickBot="1" x14ac:dyDescent="0.3">
      <c r="A9" s="337" t="s">
        <v>81</v>
      </c>
      <c r="B9" s="338"/>
      <c r="C9" s="338"/>
      <c r="D9" s="338"/>
      <c r="E9" s="339"/>
    </row>
    <row r="10" spans="1:6" ht="39.6" customHeight="1" thickBot="1" x14ac:dyDescent="0.3">
      <c r="A10" s="337"/>
      <c r="B10" s="338"/>
      <c r="C10" s="338"/>
      <c r="D10" s="338"/>
      <c r="E10" s="339"/>
    </row>
    <row r="11" spans="1:6" ht="17.45" customHeight="1" thickBot="1" x14ac:dyDescent="0.3">
      <c r="A11" s="337"/>
      <c r="B11" s="338"/>
      <c r="C11" s="338"/>
      <c r="D11" s="338"/>
      <c r="E11" s="339"/>
    </row>
    <row r="12" spans="1:6" ht="72.599999999999994" customHeight="1" thickBot="1" x14ac:dyDescent="0.3">
      <c r="A12" s="218" t="s">
        <v>6</v>
      </c>
      <c r="B12" s="338" t="s">
        <v>82</v>
      </c>
      <c r="C12" s="351"/>
      <c r="D12" s="351"/>
      <c r="E12" s="352"/>
      <c r="F12" s="4"/>
    </row>
    <row r="13" spans="1:6" ht="15.6" customHeight="1" x14ac:dyDescent="0.25">
      <c r="A13" s="346" t="s">
        <v>7</v>
      </c>
      <c r="B13" s="219">
        <v>2019</v>
      </c>
      <c r="C13" s="219">
        <v>2020</v>
      </c>
      <c r="D13" s="219">
        <v>2021</v>
      </c>
      <c r="E13" s="219">
        <v>2022</v>
      </c>
    </row>
    <row r="14" spans="1:6" ht="23.25" thickBot="1" x14ac:dyDescent="0.3">
      <c r="A14" s="347"/>
      <c r="B14" s="220" t="s">
        <v>8</v>
      </c>
      <c r="C14" s="220" t="s">
        <v>9</v>
      </c>
      <c r="D14" s="220" t="s">
        <v>9</v>
      </c>
      <c r="E14" s="220" t="s">
        <v>9</v>
      </c>
    </row>
    <row r="15" spans="1:6" ht="24.6" customHeight="1" thickBot="1" x14ac:dyDescent="0.3">
      <c r="A15" s="221" t="s">
        <v>83</v>
      </c>
      <c r="B15" s="222">
        <v>0.65</v>
      </c>
      <c r="C15" s="222">
        <v>0.7</v>
      </c>
      <c r="D15" s="222">
        <v>0.8</v>
      </c>
      <c r="E15" s="222">
        <v>0.85</v>
      </c>
      <c r="F15" s="4"/>
    </row>
    <row r="16" spans="1:6" ht="25.15" customHeight="1" thickBot="1" x14ac:dyDescent="0.3">
      <c r="A16" s="223" t="s">
        <v>84</v>
      </c>
      <c r="B16" s="222">
        <v>0.55000000000000004</v>
      </c>
      <c r="C16" s="222">
        <v>0.6</v>
      </c>
      <c r="D16" s="222">
        <v>0.7</v>
      </c>
      <c r="E16" s="222">
        <v>0.75</v>
      </c>
    </row>
    <row r="17" spans="1:10" ht="25.15" customHeight="1" thickBot="1" x14ac:dyDescent="0.3">
      <c r="A17" s="223" t="s">
        <v>85</v>
      </c>
      <c r="B17" s="222">
        <v>0.5</v>
      </c>
      <c r="C17" s="222">
        <v>0.6</v>
      </c>
      <c r="D17" s="222">
        <v>0.7</v>
      </c>
      <c r="E17" s="222">
        <v>0.75</v>
      </c>
    </row>
    <row r="18" spans="1:10" ht="28.9" customHeight="1" thickBot="1" x14ac:dyDescent="0.3">
      <c r="A18" s="224" t="s">
        <v>10</v>
      </c>
      <c r="B18" s="337" t="s">
        <v>86</v>
      </c>
      <c r="C18" s="338"/>
      <c r="D18" s="338"/>
      <c r="E18" s="339"/>
    </row>
    <row r="19" spans="1:10" ht="23.25" customHeight="1" thickBot="1" x14ac:dyDescent="0.3">
      <c r="A19" s="343" t="s">
        <v>11</v>
      </c>
      <c r="B19" s="344"/>
      <c r="C19" s="344"/>
      <c r="D19" s="344"/>
      <c r="E19" s="345"/>
    </row>
    <row r="20" spans="1:10" ht="30.6" customHeight="1" thickBot="1" x14ac:dyDescent="0.3">
      <c r="A20" s="221" t="s">
        <v>87</v>
      </c>
      <c r="B20" s="222">
        <v>0.82</v>
      </c>
      <c r="C20" s="222">
        <v>0.84</v>
      </c>
      <c r="D20" s="222">
        <v>0.86</v>
      </c>
      <c r="E20" s="222">
        <v>0.88</v>
      </c>
      <c r="F20" s="4"/>
    </row>
    <row r="21" spans="1:10" ht="34.15" customHeight="1" thickBot="1" x14ac:dyDescent="0.3">
      <c r="A21" s="221" t="s">
        <v>88</v>
      </c>
      <c r="B21" s="222">
        <v>1</v>
      </c>
      <c r="C21" s="222">
        <v>1</v>
      </c>
      <c r="D21" s="222">
        <v>1</v>
      </c>
      <c r="E21" s="222">
        <v>1</v>
      </c>
      <c r="F21" s="4"/>
    </row>
    <row r="22" spans="1:10" ht="15.75" thickBot="1" x14ac:dyDescent="0.3">
      <c r="A22" s="353" t="s">
        <v>12</v>
      </c>
      <c r="B22" s="354"/>
      <c r="C22" s="354"/>
      <c r="D22" s="354"/>
      <c r="E22" s="355"/>
    </row>
    <row r="23" spans="1:10" ht="15.75" thickBot="1" x14ac:dyDescent="0.3">
      <c r="A23" s="356" t="s">
        <v>13</v>
      </c>
      <c r="B23" s="357"/>
      <c r="C23" s="357"/>
      <c r="D23" s="357"/>
      <c r="E23" s="358"/>
    </row>
    <row r="24" spans="1:10" ht="15.75" thickBot="1" x14ac:dyDescent="0.3">
      <c r="A24" s="225" t="s">
        <v>14</v>
      </c>
      <c r="B24" s="340" t="s">
        <v>89</v>
      </c>
      <c r="C24" s="341"/>
      <c r="D24" s="341"/>
      <c r="E24" s="342"/>
    </row>
    <row r="25" spans="1:10" ht="25.9" customHeight="1" thickBot="1" x14ac:dyDescent="0.3">
      <c r="A25" s="223" t="s">
        <v>15</v>
      </c>
      <c r="B25" s="343" t="s">
        <v>90</v>
      </c>
      <c r="C25" s="344"/>
      <c r="D25" s="344"/>
      <c r="E25" s="345"/>
    </row>
    <row r="26" spans="1:10" ht="12" customHeight="1" thickBot="1" x14ac:dyDescent="0.3">
      <c r="A26" s="223" t="s">
        <v>16</v>
      </c>
      <c r="B26" s="340" t="s">
        <v>91</v>
      </c>
      <c r="C26" s="341"/>
      <c r="D26" s="341"/>
      <c r="E26" s="342"/>
    </row>
    <row r="27" spans="1:10" ht="12.6" customHeight="1" x14ac:dyDescent="0.25">
      <c r="A27" s="346"/>
      <c r="B27" s="226">
        <v>2019</v>
      </c>
      <c r="C27" s="226">
        <v>2020</v>
      </c>
      <c r="D27" s="226">
        <v>2021</v>
      </c>
      <c r="E27" s="226">
        <v>2022</v>
      </c>
    </row>
    <row r="28" spans="1:10" ht="15.6" customHeight="1" thickBot="1" x14ac:dyDescent="0.3">
      <c r="A28" s="347"/>
      <c r="B28" s="227" t="s">
        <v>8</v>
      </c>
      <c r="C28" s="227" t="s">
        <v>9</v>
      </c>
      <c r="D28" s="227" t="s">
        <v>9</v>
      </c>
      <c r="E28" s="227" t="s">
        <v>9</v>
      </c>
    </row>
    <row r="29" spans="1:10" ht="15.75" thickBot="1" x14ac:dyDescent="0.3">
      <c r="A29" s="223" t="s">
        <v>17</v>
      </c>
      <c r="B29" s="228">
        <v>91</v>
      </c>
      <c r="C29" s="228">
        <v>91</v>
      </c>
      <c r="D29" s="228">
        <v>91</v>
      </c>
      <c r="E29" s="228">
        <v>91</v>
      </c>
    </row>
    <row r="30" spans="1:10" ht="23.25" thickBot="1" x14ac:dyDescent="0.3">
      <c r="A30" s="223" t="s">
        <v>18</v>
      </c>
      <c r="B30" s="228">
        <v>756145</v>
      </c>
      <c r="C30" s="228">
        <v>756145</v>
      </c>
      <c r="D30" s="228">
        <v>756145</v>
      </c>
      <c r="E30" s="228">
        <v>758145</v>
      </c>
      <c r="G30" s="7"/>
      <c r="H30" s="7"/>
      <c r="I30" s="7"/>
      <c r="J30" s="7"/>
    </row>
    <row r="31" spans="1:10" ht="23.25" thickBot="1" x14ac:dyDescent="0.3">
      <c r="A31" s="223" t="s">
        <v>19</v>
      </c>
      <c r="B31" s="228">
        <f>B30/B29</f>
        <v>8309.2857142857138</v>
      </c>
      <c r="C31" s="228">
        <f>C30/C29</f>
        <v>8309.2857142857138</v>
      </c>
      <c r="D31" s="228">
        <f>D30/D29</f>
        <v>8309.2857142857138</v>
      </c>
      <c r="E31" s="228">
        <f>E30/E29</f>
        <v>8331.2637362637361</v>
      </c>
    </row>
    <row r="32" spans="1:10" ht="15.75" thickBot="1" x14ac:dyDescent="0.3">
      <c r="A32" s="223" t="s">
        <v>20</v>
      </c>
      <c r="B32" s="229" t="s">
        <v>21</v>
      </c>
      <c r="C32" s="230">
        <f>C29/B29-1</f>
        <v>0</v>
      </c>
      <c r="D32" s="230">
        <f t="shared" ref="D32:E34" si="0">D29/C29-1</f>
        <v>0</v>
      </c>
      <c r="E32" s="230">
        <f t="shared" si="0"/>
        <v>0</v>
      </c>
    </row>
    <row r="33" spans="1:5" ht="19.899999999999999" customHeight="1" thickBot="1" x14ac:dyDescent="0.3">
      <c r="A33" s="223" t="s">
        <v>22</v>
      </c>
      <c r="B33" s="229" t="s">
        <v>21</v>
      </c>
      <c r="C33" s="230">
        <f>C30/B30-1</f>
        <v>0</v>
      </c>
      <c r="D33" s="230">
        <f t="shared" si="0"/>
        <v>0</v>
      </c>
      <c r="E33" s="230">
        <f t="shared" si="0"/>
        <v>2.6449953381957325E-3</v>
      </c>
    </row>
    <row r="34" spans="1:5" ht="21.6" customHeight="1" thickBot="1" x14ac:dyDescent="0.3">
      <c r="A34" s="223" t="s">
        <v>23</v>
      </c>
      <c r="B34" s="229" t="s">
        <v>21</v>
      </c>
      <c r="C34" s="230">
        <f>C31/B31-1</f>
        <v>0</v>
      </c>
      <c r="D34" s="230">
        <f t="shared" si="0"/>
        <v>0</v>
      </c>
      <c r="E34" s="230">
        <f t="shared" si="0"/>
        <v>2.6449953381957325E-3</v>
      </c>
    </row>
    <row r="35" spans="1:5" ht="15.75" thickBot="1" x14ac:dyDescent="0.3">
      <c r="A35" s="348" t="s">
        <v>92</v>
      </c>
      <c r="B35" s="349"/>
      <c r="C35" s="349"/>
      <c r="D35" s="349"/>
      <c r="E35" s="350"/>
    </row>
    <row r="36" spans="1:5" ht="12.75" customHeight="1" x14ac:dyDescent="0.25">
      <c r="A36" s="346"/>
      <c r="B36" s="226">
        <v>2019</v>
      </c>
      <c r="C36" s="226">
        <v>2020</v>
      </c>
      <c r="D36" s="226">
        <v>2021</v>
      </c>
      <c r="E36" s="226">
        <v>2022</v>
      </c>
    </row>
    <row r="37" spans="1:5" ht="11.45" customHeight="1" thickBot="1" x14ac:dyDescent="0.3">
      <c r="A37" s="347"/>
      <c r="B37" s="227" t="s">
        <v>8</v>
      </c>
      <c r="C37" s="227" t="s">
        <v>9</v>
      </c>
      <c r="D37" s="227" t="s">
        <v>9</v>
      </c>
      <c r="E37" s="227" t="s">
        <v>9</v>
      </c>
    </row>
    <row r="38" spans="1:5" ht="15.75" thickBot="1" x14ac:dyDescent="0.3">
      <c r="A38" s="231" t="s">
        <v>24</v>
      </c>
      <c r="B38" s="232">
        <v>641296</v>
      </c>
      <c r="C38" s="232">
        <v>641296</v>
      </c>
      <c r="D38" s="232">
        <v>641296</v>
      </c>
      <c r="E38" s="233">
        <v>643296</v>
      </c>
    </row>
    <row r="39" spans="1:5" ht="15.75" thickBot="1" x14ac:dyDescent="0.3">
      <c r="A39" s="234" t="s">
        <v>57</v>
      </c>
      <c r="B39" s="233">
        <v>641296</v>
      </c>
      <c r="C39" s="233">
        <v>641296</v>
      </c>
      <c r="D39" s="233">
        <v>641296</v>
      </c>
      <c r="E39" s="233">
        <v>643296</v>
      </c>
    </row>
    <row r="40" spans="1:5" ht="15.75" thickBot="1" x14ac:dyDescent="0.3">
      <c r="A40" s="234" t="s">
        <v>58</v>
      </c>
      <c r="B40" s="233"/>
      <c r="C40" s="233"/>
      <c r="D40" s="233"/>
      <c r="E40" s="233"/>
    </row>
    <row r="41" spans="1:5" ht="34.5" thickBot="1" x14ac:dyDescent="0.3">
      <c r="A41" s="231" t="s">
        <v>25</v>
      </c>
      <c r="B41" s="232">
        <v>114849</v>
      </c>
      <c r="C41" s="232">
        <v>114849</v>
      </c>
      <c r="D41" s="232">
        <v>114849</v>
      </c>
      <c r="E41" s="232">
        <v>114849</v>
      </c>
    </row>
    <row r="42" spans="1:5" ht="15.75" thickBot="1" x14ac:dyDescent="0.3">
      <c r="A42" s="234" t="s">
        <v>57</v>
      </c>
      <c r="B42" s="233">
        <v>114849</v>
      </c>
      <c r="C42" s="233">
        <v>114849</v>
      </c>
      <c r="D42" s="233">
        <v>114849</v>
      </c>
      <c r="E42" s="233">
        <v>114849</v>
      </c>
    </row>
    <row r="43" spans="1:5" ht="15.75" hidden="1" thickBot="1" x14ac:dyDescent="0.3">
      <c r="A43" s="234" t="s">
        <v>58</v>
      </c>
      <c r="B43" s="233"/>
      <c r="C43" s="233"/>
      <c r="D43" s="233"/>
      <c r="E43" s="233"/>
    </row>
    <row r="44" spans="1:5" ht="23.25" hidden="1" thickBot="1" x14ac:dyDescent="0.3">
      <c r="A44" s="231" t="s">
        <v>26</v>
      </c>
      <c r="B44" s="233"/>
      <c r="C44" s="232"/>
      <c r="D44" s="232"/>
      <c r="E44" s="232"/>
    </row>
    <row r="45" spans="1:5" ht="15.75" hidden="1" thickBot="1" x14ac:dyDescent="0.3">
      <c r="A45" s="234" t="s">
        <v>57</v>
      </c>
      <c r="B45" s="233"/>
      <c r="C45" s="233"/>
      <c r="D45" s="233"/>
      <c r="E45" s="233"/>
    </row>
    <row r="46" spans="1:5" ht="15.75" hidden="1" thickBot="1" x14ac:dyDescent="0.3">
      <c r="A46" s="234" t="s">
        <v>58</v>
      </c>
      <c r="B46" s="233"/>
      <c r="C46" s="233"/>
      <c r="D46" s="233"/>
      <c r="E46" s="233"/>
    </row>
    <row r="47" spans="1:5" ht="15.75" hidden="1" thickBot="1" x14ac:dyDescent="0.3">
      <c r="A47" s="231" t="s">
        <v>27</v>
      </c>
      <c r="B47" s="233"/>
      <c r="C47" s="232"/>
      <c r="D47" s="232"/>
      <c r="E47" s="232"/>
    </row>
    <row r="48" spans="1:5" ht="15.75" hidden="1" thickBot="1" x14ac:dyDescent="0.3">
      <c r="A48" s="234" t="s">
        <v>57</v>
      </c>
      <c r="B48" s="233"/>
      <c r="C48" s="233"/>
      <c r="D48" s="233"/>
      <c r="E48" s="233"/>
    </row>
    <row r="49" spans="1:5" ht="15.75" hidden="1" thickBot="1" x14ac:dyDescent="0.3">
      <c r="A49" s="234" t="s">
        <v>58</v>
      </c>
      <c r="B49" s="233"/>
      <c r="C49" s="233"/>
      <c r="D49" s="233"/>
      <c r="E49" s="233"/>
    </row>
    <row r="50" spans="1:5" ht="18.600000000000001" hidden="1" customHeight="1" thickBot="1" x14ac:dyDescent="0.3">
      <c r="A50" s="231" t="s">
        <v>28</v>
      </c>
      <c r="B50" s="233"/>
      <c r="C50" s="232"/>
      <c r="D50" s="232"/>
      <c r="E50" s="232"/>
    </row>
    <row r="51" spans="1:5" ht="15.75" hidden="1" thickBot="1" x14ac:dyDescent="0.3">
      <c r="A51" s="234" t="s">
        <v>57</v>
      </c>
      <c r="B51" s="233"/>
      <c r="C51" s="233"/>
      <c r="D51" s="233"/>
      <c r="E51" s="233"/>
    </row>
    <row r="52" spans="1:5" ht="15.75" hidden="1" thickBot="1" x14ac:dyDescent="0.3">
      <c r="A52" s="234" t="s">
        <v>58</v>
      </c>
      <c r="B52" s="233"/>
      <c r="C52" s="233"/>
      <c r="D52" s="233"/>
      <c r="E52" s="233"/>
    </row>
    <row r="53" spans="1:5" ht="23.25" hidden="1" thickBot="1" x14ac:dyDescent="0.3">
      <c r="A53" s="231" t="s">
        <v>29</v>
      </c>
      <c r="B53" s="233"/>
      <c r="C53" s="232"/>
      <c r="D53" s="232"/>
      <c r="E53" s="232"/>
    </row>
    <row r="54" spans="1:5" ht="15.75" hidden="1" thickBot="1" x14ac:dyDescent="0.3">
      <c r="A54" s="234" t="s">
        <v>57</v>
      </c>
      <c r="B54" s="233"/>
      <c r="C54" s="233"/>
      <c r="D54" s="233"/>
      <c r="E54" s="233"/>
    </row>
    <row r="55" spans="1:5" ht="15.75" hidden="1" thickBot="1" x14ac:dyDescent="0.3">
      <c r="A55" s="234" t="s">
        <v>58</v>
      </c>
      <c r="B55" s="233"/>
      <c r="C55" s="233"/>
      <c r="D55" s="233"/>
      <c r="E55" s="233"/>
    </row>
    <row r="56" spans="1:5" ht="23.25" hidden="1" thickBot="1" x14ac:dyDescent="0.3">
      <c r="A56" s="231" t="s">
        <v>30</v>
      </c>
      <c r="B56" s="233"/>
      <c r="C56" s="232"/>
      <c r="D56" s="232"/>
      <c r="E56" s="232"/>
    </row>
    <row r="57" spans="1:5" ht="15.75" hidden="1" thickBot="1" x14ac:dyDescent="0.3">
      <c r="A57" s="234" t="s">
        <v>57</v>
      </c>
      <c r="B57" s="233"/>
      <c r="C57" s="233"/>
      <c r="D57" s="233"/>
      <c r="E57" s="233"/>
    </row>
    <row r="58" spans="1:5" ht="15.75" hidden="1" thickBot="1" x14ac:dyDescent="0.3">
      <c r="A58" s="234" t="s">
        <v>58</v>
      </c>
      <c r="B58" s="233"/>
      <c r="C58" s="233"/>
      <c r="D58" s="233"/>
      <c r="E58" s="233"/>
    </row>
    <row r="59" spans="1:5" ht="23.25" thickBot="1" x14ac:dyDescent="0.3">
      <c r="A59" s="235" t="s">
        <v>31</v>
      </c>
      <c r="B59" s="233">
        <f>B56+B53+B50+B47+B44+B41+B38</f>
        <v>756145</v>
      </c>
      <c r="C59" s="233">
        <f>C56+C53+C50+C47+C44+C41+C38</f>
        <v>756145</v>
      </c>
      <c r="D59" s="233">
        <f>D56+D53+D50+D47+D44+D41+D38</f>
        <v>756145</v>
      </c>
      <c r="E59" s="233">
        <f>E56+E53+E50+E47+E44+E41+E38</f>
        <v>758145</v>
      </c>
    </row>
    <row r="60" spans="1:5" ht="7.9" customHeight="1" x14ac:dyDescent="0.25">
      <c r="A60" s="368" t="s">
        <v>93</v>
      </c>
      <c r="B60" s="371"/>
      <c r="C60" s="362"/>
      <c r="D60" s="362"/>
      <c r="E60" s="363"/>
    </row>
    <row r="61" spans="1:5" ht="9.6" customHeight="1" x14ac:dyDescent="0.25">
      <c r="A61" s="369"/>
      <c r="B61" s="372"/>
      <c r="C61" s="364"/>
      <c r="D61" s="364"/>
      <c r="E61" s="365"/>
    </row>
    <row r="62" spans="1:5" ht="8.4499999999999993" customHeight="1" thickBot="1" x14ac:dyDescent="0.3">
      <c r="A62" s="370"/>
      <c r="B62" s="373"/>
      <c r="C62" s="366"/>
      <c r="D62" s="366"/>
      <c r="E62" s="367"/>
    </row>
    <row r="63" spans="1:5" ht="15.75" thickBot="1" x14ac:dyDescent="0.3">
      <c r="A63" s="236" t="s">
        <v>32</v>
      </c>
      <c r="B63" s="237">
        <f>IF(B59-B30=0,0,"Error")</f>
        <v>0</v>
      </c>
      <c r="C63" s="237">
        <f>IF(C59-C30=0,0,"Error")</f>
        <v>0</v>
      </c>
      <c r="D63" s="237">
        <f>IF(D59-D30=0,0,"Error")</f>
        <v>0</v>
      </c>
      <c r="E63" s="237">
        <f>IF(E59-E30=0,0,"Error")</f>
        <v>0</v>
      </c>
    </row>
    <row r="64" spans="1:5" ht="15.75" thickBot="1" x14ac:dyDescent="0.3">
      <c r="A64" s="236" t="s">
        <v>40</v>
      </c>
      <c r="B64" s="340" t="s">
        <v>94</v>
      </c>
      <c r="C64" s="341"/>
      <c r="D64" s="341"/>
      <c r="E64" s="342"/>
    </row>
    <row r="65" spans="1:5" ht="28.9" customHeight="1" thickBot="1" x14ac:dyDescent="0.3">
      <c r="A65" s="223" t="s">
        <v>15</v>
      </c>
      <c r="B65" s="343" t="s">
        <v>95</v>
      </c>
      <c r="C65" s="344"/>
      <c r="D65" s="344"/>
      <c r="E65" s="345"/>
    </row>
    <row r="66" spans="1:5" ht="15.75" thickBot="1" x14ac:dyDescent="0.3">
      <c r="A66" s="223" t="s">
        <v>16</v>
      </c>
      <c r="B66" s="340" t="s">
        <v>96</v>
      </c>
      <c r="C66" s="341"/>
      <c r="D66" s="341"/>
      <c r="E66" s="342"/>
    </row>
    <row r="67" spans="1:5" ht="12.75" customHeight="1" x14ac:dyDescent="0.25">
      <c r="A67" s="346"/>
      <c r="B67" s="226">
        <v>2019</v>
      </c>
      <c r="C67" s="226">
        <v>2020</v>
      </c>
      <c r="D67" s="226">
        <v>2021</v>
      </c>
      <c r="E67" s="226">
        <v>2022</v>
      </c>
    </row>
    <row r="68" spans="1:5" ht="9" customHeight="1" thickBot="1" x14ac:dyDescent="0.3">
      <c r="A68" s="347"/>
      <c r="B68" s="227" t="s">
        <v>8</v>
      </c>
      <c r="C68" s="227" t="s">
        <v>9</v>
      </c>
      <c r="D68" s="227" t="s">
        <v>9</v>
      </c>
      <c r="E68" s="227" t="s">
        <v>9</v>
      </c>
    </row>
    <row r="69" spans="1:5" ht="15.75" thickBot="1" x14ac:dyDescent="0.3">
      <c r="A69" s="223" t="s">
        <v>17</v>
      </c>
      <c r="B69" s="228">
        <v>90</v>
      </c>
      <c r="C69" s="228">
        <v>90</v>
      </c>
      <c r="D69" s="228">
        <v>90</v>
      </c>
      <c r="E69" s="228">
        <v>90</v>
      </c>
    </row>
    <row r="70" spans="1:5" ht="23.25" thickBot="1" x14ac:dyDescent="0.3">
      <c r="A70" s="223" t="s">
        <v>18</v>
      </c>
      <c r="B70" s="228">
        <v>129480</v>
      </c>
      <c r="C70" s="228">
        <v>129480</v>
      </c>
      <c r="D70" s="228">
        <v>129480</v>
      </c>
      <c r="E70" s="228">
        <v>129480</v>
      </c>
    </row>
    <row r="71" spans="1:5" ht="23.25" thickBot="1" x14ac:dyDescent="0.3">
      <c r="A71" s="223" t="s">
        <v>19</v>
      </c>
      <c r="B71" s="228">
        <f>B70/B69</f>
        <v>1438.6666666666667</v>
      </c>
      <c r="C71" s="228">
        <f>C70/C69</f>
        <v>1438.6666666666667</v>
      </c>
      <c r="D71" s="228">
        <f>D70/D69</f>
        <v>1438.6666666666667</v>
      </c>
      <c r="E71" s="228">
        <f>E70/E69</f>
        <v>1438.6666666666667</v>
      </c>
    </row>
    <row r="72" spans="1:5" ht="15.75" thickBot="1" x14ac:dyDescent="0.3">
      <c r="A72" s="223" t="s">
        <v>20</v>
      </c>
      <c r="B72" s="229"/>
      <c r="C72" s="230">
        <f t="shared" ref="C72:E74" si="1">C69/B69-1</f>
        <v>0</v>
      </c>
      <c r="D72" s="230">
        <f t="shared" si="1"/>
        <v>0</v>
      </c>
      <c r="E72" s="230">
        <f t="shared" si="1"/>
        <v>0</v>
      </c>
    </row>
    <row r="73" spans="1:5" ht="23.25" thickBot="1" x14ac:dyDescent="0.3">
      <c r="A73" s="223" t="s">
        <v>22</v>
      </c>
      <c r="B73" s="229"/>
      <c r="C73" s="230">
        <f t="shared" si="1"/>
        <v>0</v>
      </c>
      <c r="D73" s="230">
        <f t="shared" si="1"/>
        <v>0</v>
      </c>
      <c r="E73" s="230">
        <f t="shared" si="1"/>
        <v>0</v>
      </c>
    </row>
    <row r="74" spans="1:5" ht="23.25" thickBot="1" x14ac:dyDescent="0.3">
      <c r="A74" s="223" t="s">
        <v>23</v>
      </c>
      <c r="B74" s="229"/>
      <c r="C74" s="230">
        <f t="shared" si="1"/>
        <v>0</v>
      </c>
      <c r="D74" s="230">
        <f t="shared" si="1"/>
        <v>0</v>
      </c>
      <c r="E74" s="230">
        <f t="shared" si="1"/>
        <v>0</v>
      </c>
    </row>
    <row r="75" spans="1:5" ht="13.15" customHeight="1" thickBot="1" x14ac:dyDescent="0.3">
      <c r="A75" s="348" t="s">
        <v>97</v>
      </c>
      <c r="B75" s="349"/>
      <c r="C75" s="349"/>
      <c r="D75" s="349"/>
      <c r="E75" s="350"/>
    </row>
    <row r="76" spans="1:5" ht="12.75" customHeight="1" x14ac:dyDescent="0.25">
      <c r="A76" s="346"/>
      <c r="B76" s="226">
        <v>2019</v>
      </c>
      <c r="C76" s="226">
        <v>2020</v>
      </c>
      <c r="D76" s="226">
        <v>2021</v>
      </c>
      <c r="E76" s="226">
        <v>2022</v>
      </c>
    </row>
    <row r="77" spans="1:5" ht="12.6" customHeight="1" thickBot="1" x14ac:dyDescent="0.3">
      <c r="A77" s="347"/>
      <c r="B77" s="227" t="s">
        <v>8</v>
      </c>
      <c r="C77" s="227" t="s">
        <v>9</v>
      </c>
      <c r="D77" s="227" t="s">
        <v>9</v>
      </c>
      <c r="E77" s="227" t="s">
        <v>9</v>
      </c>
    </row>
    <row r="78" spans="1:5" ht="18.600000000000001" hidden="1" customHeight="1" thickBot="1" x14ac:dyDescent="0.3">
      <c r="A78" s="231" t="s">
        <v>24</v>
      </c>
      <c r="B78" s="232"/>
      <c r="C78" s="232"/>
      <c r="D78" s="232"/>
      <c r="E78" s="232"/>
    </row>
    <row r="79" spans="1:5" ht="15.75" hidden="1" thickBot="1" x14ac:dyDescent="0.3">
      <c r="A79" s="234" t="s">
        <v>57</v>
      </c>
      <c r="B79" s="233"/>
      <c r="C79" s="233"/>
      <c r="D79" s="233"/>
      <c r="E79" s="233"/>
    </row>
    <row r="80" spans="1:5" ht="15.75" hidden="1" thickBot="1" x14ac:dyDescent="0.3">
      <c r="A80" s="234" t="s">
        <v>58</v>
      </c>
      <c r="B80" s="233"/>
      <c r="C80" s="233"/>
      <c r="D80" s="233"/>
      <c r="E80" s="233"/>
    </row>
    <row r="81" spans="1:5" ht="24.75" hidden="1" customHeight="1" thickBot="1" x14ac:dyDescent="0.3">
      <c r="A81" s="231" t="s">
        <v>25</v>
      </c>
      <c r="B81" s="232"/>
      <c r="C81" s="232"/>
      <c r="D81" s="232"/>
      <c r="E81" s="232"/>
    </row>
    <row r="82" spans="1:5" ht="15.75" hidden="1" thickBot="1" x14ac:dyDescent="0.3">
      <c r="A82" s="234" t="s">
        <v>57</v>
      </c>
      <c r="B82" s="233"/>
      <c r="C82" s="233"/>
      <c r="D82" s="233"/>
      <c r="E82" s="233"/>
    </row>
    <row r="83" spans="1:5" ht="15.75" hidden="1" thickBot="1" x14ac:dyDescent="0.3">
      <c r="A83" s="234" t="s">
        <v>58</v>
      </c>
      <c r="B83" s="233"/>
      <c r="C83" s="233"/>
      <c r="D83" s="233"/>
      <c r="E83" s="233"/>
    </row>
    <row r="84" spans="1:5" ht="16.899999999999999" customHeight="1" thickBot="1" x14ac:dyDescent="0.3">
      <c r="A84" s="231" t="s">
        <v>26</v>
      </c>
      <c r="B84" s="233">
        <f>108600+15000</f>
        <v>123600</v>
      </c>
      <c r="C84" s="232">
        <v>123600</v>
      </c>
      <c r="D84" s="232">
        <v>123600</v>
      </c>
      <c r="E84" s="232">
        <v>123600</v>
      </c>
    </row>
    <row r="85" spans="1:5" ht="15.75" thickBot="1" x14ac:dyDescent="0.3">
      <c r="A85" s="234" t="s">
        <v>57</v>
      </c>
      <c r="B85" s="233">
        <f>108600+15000</f>
        <v>123600</v>
      </c>
      <c r="C85" s="232">
        <v>123600</v>
      </c>
      <c r="D85" s="232">
        <v>123600</v>
      </c>
      <c r="E85" s="232">
        <v>123600</v>
      </c>
    </row>
    <row r="86" spans="1:5" ht="15.75" hidden="1" thickBot="1" x14ac:dyDescent="0.3">
      <c r="A86" s="234" t="s">
        <v>58</v>
      </c>
      <c r="B86" s="233"/>
      <c r="C86" s="233"/>
      <c r="D86" s="233"/>
      <c r="E86" s="233"/>
    </row>
    <row r="87" spans="1:5" ht="15.75" hidden="1" thickBot="1" x14ac:dyDescent="0.3">
      <c r="A87" s="231" t="s">
        <v>27</v>
      </c>
      <c r="B87" s="233"/>
      <c r="C87" s="232"/>
      <c r="D87" s="232"/>
      <c r="E87" s="232"/>
    </row>
    <row r="88" spans="1:5" ht="15.75" hidden="1" thickBot="1" x14ac:dyDescent="0.3">
      <c r="A88" s="234" t="s">
        <v>57</v>
      </c>
      <c r="B88" s="233"/>
      <c r="C88" s="233"/>
      <c r="D88" s="233"/>
      <c r="E88" s="233"/>
    </row>
    <row r="89" spans="1:5" ht="15.75" hidden="1" thickBot="1" x14ac:dyDescent="0.3">
      <c r="A89" s="234" t="s">
        <v>58</v>
      </c>
      <c r="B89" s="233"/>
      <c r="C89" s="233"/>
      <c r="D89" s="233"/>
      <c r="E89" s="233"/>
    </row>
    <row r="90" spans="1:5" ht="23.25" hidden="1" thickBot="1" x14ac:dyDescent="0.3">
      <c r="A90" s="231" t="s">
        <v>28</v>
      </c>
      <c r="B90" s="233"/>
      <c r="C90" s="232"/>
      <c r="D90" s="232"/>
      <c r="E90" s="232"/>
    </row>
    <row r="91" spans="1:5" ht="15.75" hidden="1" thickBot="1" x14ac:dyDescent="0.3">
      <c r="A91" s="234" t="s">
        <v>57</v>
      </c>
      <c r="B91" s="233"/>
      <c r="C91" s="233"/>
      <c r="D91" s="233"/>
      <c r="E91" s="233"/>
    </row>
    <row r="92" spans="1:5" ht="15.75" hidden="1" thickBot="1" x14ac:dyDescent="0.3">
      <c r="A92" s="234" t="s">
        <v>58</v>
      </c>
      <c r="B92" s="233"/>
      <c r="C92" s="233"/>
      <c r="D92" s="233"/>
      <c r="E92" s="233"/>
    </row>
    <row r="93" spans="1:5" ht="23.25" thickBot="1" x14ac:dyDescent="0.3">
      <c r="A93" s="231" t="s">
        <v>29</v>
      </c>
      <c r="B93" s="233">
        <v>3500</v>
      </c>
      <c r="C93" s="232">
        <v>3500</v>
      </c>
      <c r="D93" s="232">
        <v>3500</v>
      </c>
      <c r="E93" s="232">
        <v>3500</v>
      </c>
    </row>
    <row r="94" spans="1:5" ht="15.75" thickBot="1" x14ac:dyDescent="0.3">
      <c r="A94" s="234" t="s">
        <v>57</v>
      </c>
      <c r="B94" s="233">
        <v>3500</v>
      </c>
      <c r="C94" s="233">
        <v>3500</v>
      </c>
      <c r="D94" s="233">
        <v>3500</v>
      </c>
      <c r="E94" s="233">
        <v>3500</v>
      </c>
    </row>
    <row r="95" spans="1:5" ht="15.75" thickBot="1" x14ac:dyDescent="0.3">
      <c r="A95" s="234" t="s">
        <v>58</v>
      </c>
      <c r="B95" s="233"/>
      <c r="C95" s="233"/>
      <c r="D95" s="233"/>
      <c r="E95" s="233"/>
    </row>
    <row r="96" spans="1:5" ht="23.25" thickBot="1" x14ac:dyDescent="0.3">
      <c r="A96" s="231" t="s">
        <v>30</v>
      </c>
      <c r="B96" s="233">
        <v>2380</v>
      </c>
      <c r="C96" s="232">
        <v>2380</v>
      </c>
      <c r="D96" s="232">
        <v>2380</v>
      </c>
      <c r="E96" s="232">
        <v>2380</v>
      </c>
    </row>
    <row r="97" spans="1:6" ht="15.75" thickBot="1" x14ac:dyDescent="0.3">
      <c r="A97" s="234" t="s">
        <v>57</v>
      </c>
      <c r="B97" s="233">
        <v>2380</v>
      </c>
      <c r="C97" s="233">
        <v>2380</v>
      </c>
      <c r="D97" s="233">
        <v>2380</v>
      </c>
      <c r="E97" s="233">
        <v>2380</v>
      </c>
    </row>
    <row r="98" spans="1:6" ht="15.75" thickBot="1" x14ac:dyDescent="0.3">
      <c r="A98" s="234" t="s">
        <v>58</v>
      </c>
      <c r="B98" s="233"/>
      <c r="C98" s="233"/>
      <c r="D98" s="233"/>
      <c r="E98" s="233"/>
    </row>
    <row r="99" spans="1:6" ht="21.75" thickBot="1" x14ac:dyDescent="0.3">
      <c r="A99" s="238" t="s">
        <v>41</v>
      </c>
      <c r="B99" s="233">
        <f>B96+B93+B90+B87+B84+B81+B78</f>
        <v>129480</v>
      </c>
      <c r="C99" s="233">
        <f>C96+C93+C90+C87+C84+C81+C78</f>
        <v>129480</v>
      </c>
      <c r="D99" s="233">
        <f>D96+D93+D90+D87+D84+D81+D78</f>
        <v>129480</v>
      </c>
      <c r="E99" s="233">
        <f>E96+E93+E90+E87+E84+E81+E78</f>
        <v>129480</v>
      </c>
    </row>
    <row r="100" spans="1:6" ht="4.9000000000000004" customHeight="1" x14ac:dyDescent="0.25">
      <c r="A100" s="359" t="s">
        <v>46</v>
      </c>
      <c r="B100" s="362"/>
      <c r="C100" s="362"/>
      <c r="D100" s="362"/>
      <c r="E100" s="363"/>
    </row>
    <row r="101" spans="1:6" ht="7.9" customHeight="1" x14ac:dyDescent="0.25">
      <c r="A101" s="360"/>
      <c r="B101" s="364"/>
      <c r="C101" s="364"/>
      <c r="D101" s="364"/>
      <c r="E101" s="365"/>
    </row>
    <row r="102" spans="1:6" ht="4.9000000000000004" customHeight="1" thickBot="1" x14ac:dyDescent="0.3">
      <c r="A102" s="361"/>
      <c r="B102" s="366"/>
      <c r="C102" s="366"/>
      <c r="D102" s="366"/>
      <c r="E102" s="367"/>
    </row>
    <row r="103" spans="1:6" ht="17.25" customHeight="1" thickBot="1" x14ac:dyDescent="0.3">
      <c r="A103" s="236" t="s">
        <v>32</v>
      </c>
      <c r="B103" s="237">
        <f>IF(B99-B70=0,0,"Error")</f>
        <v>0</v>
      </c>
      <c r="C103" s="237">
        <f>IF(C99-C70=0,0,"Error")</f>
        <v>0</v>
      </c>
      <c r="D103" s="237">
        <f>IF(D99-D70=0,0,"Error")</f>
        <v>0</v>
      </c>
      <c r="E103" s="237">
        <f>IF(E99-E70=0,0,"Error")</f>
        <v>0</v>
      </c>
    </row>
    <row r="104" spans="1:6" ht="27" customHeight="1" thickBot="1" x14ac:dyDescent="0.3">
      <c r="A104" s="236" t="s">
        <v>47</v>
      </c>
      <c r="B104" s="343" t="s">
        <v>98</v>
      </c>
      <c r="C104" s="344"/>
      <c r="D104" s="344"/>
      <c r="E104" s="345"/>
      <c r="F104" s="8"/>
    </row>
    <row r="105" spans="1:6" ht="43.15" customHeight="1" thickBot="1" x14ac:dyDescent="0.3">
      <c r="A105" s="223" t="s">
        <v>15</v>
      </c>
      <c r="B105" s="343" t="s">
        <v>99</v>
      </c>
      <c r="C105" s="344"/>
      <c r="D105" s="344"/>
      <c r="E105" s="345"/>
      <c r="F105" s="9"/>
    </row>
    <row r="106" spans="1:6" ht="15.75" thickBot="1" x14ac:dyDescent="0.3">
      <c r="A106" s="223" t="s">
        <v>16</v>
      </c>
      <c r="B106" s="340" t="s">
        <v>76</v>
      </c>
      <c r="C106" s="341"/>
      <c r="D106" s="341"/>
      <c r="E106" s="342"/>
    </row>
    <row r="107" spans="1:6" ht="12.75" customHeight="1" x14ac:dyDescent="0.25">
      <c r="A107" s="346"/>
      <c r="B107" s="226">
        <v>2019</v>
      </c>
      <c r="C107" s="226">
        <v>2020</v>
      </c>
      <c r="D107" s="226">
        <v>2021</v>
      </c>
      <c r="E107" s="226">
        <v>2022</v>
      </c>
    </row>
    <row r="108" spans="1:6" ht="13.9" customHeight="1" thickBot="1" x14ac:dyDescent="0.3">
      <c r="A108" s="347"/>
      <c r="B108" s="227" t="s">
        <v>8</v>
      </c>
      <c r="C108" s="227" t="s">
        <v>9</v>
      </c>
      <c r="D108" s="227" t="s">
        <v>9</v>
      </c>
      <c r="E108" s="227" t="s">
        <v>9</v>
      </c>
    </row>
    <row r="109" spans="1:6" ht="15.75" thickBot="1" x14ac:dyDescent="0.3">
      <c r="A109" s="223" t="s">
        <v>17</v>
      </c>
      <c r="B109" s="228">
        <v>140</v>
      </c>
      <c r="C109" s="228">
        <v>140</v>
      </c>
      <c r="D109" s="228">
        <v>140</v>
      </c>
      <c r="E109" s="228">
        <v>140</v>
      </c>
    </row>
    <row r="110" spans="1:6" ht="23.25" thickBot="1" x14ac:dyDescent="0.3">
      <c r="A110" s="223" t="s">
        <v>18</v>
      </c>
      <c r="B110" s="228">
        <v>29000</v>
      </c>
      <c r="C110" s="228">
        <v>29000</v>
      </c>
      <c r="D110" s="228">
        <v>29000</v>
      </c>
      <c r="E110" s="228">
        <v>29000</v>
      </c>
    </row>
    <row r="111" spans="1:6" ht="23.25" thickBot="1" x14ac:dyDescent="0.3">
      <c r="A111" s="223" t="s">
        <v>19</v>
      </c>
      <c r="B111" s="228">
        <f>B110/B109</f>
        <v>207.14285714285714</v>
      </c>
      <c r="C111" s="228">
        <f>C110/C109</f>
        <v>207.14285714285714</v>
      </c>
      <c r="D111" s="228">
        <f>D110/D109</f>
        <v>207.14285714285714</v>
      </c>
      <c r="E111" s="228">
        <f>E110/E109</f>
        <v>207.14285714285714</v>
      </c>
    </row>
    <row r="112" spans="1:6" ht="15.75" thickBot="1" x14ac:dyDescent="0.3">
      <c r="A112" s="223" t="s">
        <v>20</v>
      </c>
      <c r="B112" s="229"/>
      <c r="C112" s="230">
        <f t="shared" ref="C112:E114" si="2">C109/B109-1</f>
        <v>0</v>
      </c>
      <c r="D112" s="230">
        <f t="shared" si="2"/>
        <v>0</v>
      </c>
      <c r="E112" s="230">
        <f t="shared" si="2"/>
        <v>0</v>
      </c>
    </row>
    <row r="113" spans="1:5" ht="18.600000000000001" customHeight="1" thickBot="1" x14ac:dyDescent="0.3">
      <c r="A113" s="223" t="s">
        <v>22</v>
      </c>
      <c r="B113" s="229"/>
      <c r="C113" s="230">
        <f t="shared" si="2"/>
        <v>0</v>
      </c>
      <c r="D113" s="230">
        <f t="shared" si="2"/>
        <v>0</v>
      </c>
      <c r="E113" s="230">
        <f t="shared" si="2"/>
        <v>0</v>
      </c>
    </row>
    <row r="114" spans="1:5" ht="19.899999999999999" customHeight="1" thickBot="1" x14ac:dyDescent="0.3">
      <c r="A114" s="223" t="s">
        <v>23</v>
      </c>
      <c r="B114" s="229"/>
      <c r="C114" s="230">
        <f t="shared" si="2"/>
        <v>0</v>
      </c>
      <c r="D114" s="230">
        <f t="shared" si="2"/>
        <v>0</v>
      </c>
      <c r="E114" s="230">
        <f t="shared" si="2"/>
        <v>0</v>
      </c>
    </row>
    <row r="115" spans="1:5" ht="24.75" customHeight="1" thickBot="1" x14ac:dyDescent="0.3">
      <c r="A115" s="348" t="s">
        <v>100</v>
      </c>
      <c r="B115" s="349"/>
      <c r="C115" s="349"/>
      <c r="D115" s="349"/>
      <c r="E115" s="350"/>
    </row>
    <row r="116" spans="1:5" ht="12.75" customHeight="1" x14ac:dyDescent="0.25">
      <c r="A116" s="346"/>
      <c r="B116" s="226">
        <v>2019</v>
      </c>
      <c r="C116" s="226">
        <v>2020</v>
      </c>
      <c r="D116" s="226">
        <v>2021</v>
      </c>
      <c r="E116" s="226">
        <v>2022</v>
      </c>
    </row>
    <row r="117" spans="1:5" ht="12.6" customHeight="1" thickBot="1" x14ac:dyDescent="0.3">
      <c r="A117" s="347"/>
      <c r="B117" s="227" t="s">
        <v>8</v>
      </c>
      <c r="C117" s="227" t="s">
        <v>9</v>
      </c>
      <c r="D117" s="227" t="s">
        <v>9</v>
      </c>
      <c r="E117" s="227" t="s">
        <v>9</v>
      </c>
    </row>
    <row r="118" spans="1:5" ht="15.75" hidden="1" thickBot="1" x14ac:dyDescent="0.3">
      <c r="A118" s="231" t="s">
        <v>24</v>
      </c>
      <c r="B118" s="232"/>
      <c r="C118" s="232"/>
      <c r="D118" s="232"/>
      <c r="E118" s="232"/>
    </row>
    <row r="119" spans="1:5" ht="15.75" hidden="1" thickBot="1" x14ac:dyDescent="0.3">
      <c r="A119" s="234" t="s">
        <v>57</v>
      </c>
      <c r="B119" s="233"/>
      <c r="C119" s="233"/>
      <c r="D119" s="233"/>
      <c r="E119" s="233"/>
    </row>
    <row r="120" spans="1:5" ht="15.75" hidden="1" thickBot="1" x14ac:dyDescent="0.3">
      <c r="A120" s="234" t="s">
        <v>58</v>
      </c>
      <c r="B120" s="233"/>
      <c r="C120" s="233"/>
      <c r="D120" s="233"/>
      <c r="E120" s="233"/>
    </row>
    <row r="121" spans="1:5" ht="24.75" hidden="1" customHeight="1" thickBot="1" x14ac:dyDescent="0.3">
      <c r="A121" s="231" t="s">
        <v>25</v>
      </c>
      <c r="B121" s="232"/>
      <c r="C121" s="232"/>
      <c r="D121" s="232"/>
      <c r="E121" s="232"/>
    </row>
    <row r="122" spans="1:5" ht="15.75" hidden="1" thickBot="1" x14ac:dyDescent="0.3">
      <c r="A122" s="234" t="s">
        <v>57</v>
      </c>
      <c r="B122" s="233"/>
      <c r="C122" s="233"/>
      <c r="D122" s="233"/>
      <c r="E122" s="233"/>
    </row>
    <row r="123" spans="1:5" ht="15.75" hidden="1" thickBot="1" x14ac:dyDescent="0.3">
      <c r="A123" s="234" t="s">
        <v>58</v>
      </c>
      <c r="B123" s="233"/>
      <c r="C123" s="233"/>
      <c r="D123" s="233"/>
      <c r="E123" s="233"/>
    </row>
    <row r="124" spans="1:5" ht="23.25" thickBot="1" x14ac:dyDescent="0.3">
      <c r="A124" s="231" t="s">
        <v>26</v>
      </c>
      <c r="B124" s="232">
        <v>27000</v>
      </c>
      <c r="C124" s="232">
        <v>27000</v>
      </c>
      <c r="D124" s="232">
        <v>27000</v>
      </c>
      <c r="E124" s="232">
        <v>27000</v>
      </c>
    </row>
    <row r="125" spans="1:5" ht="15.75" thickBot="1" x14ac:dyDescent="0.3">
      <c r="A125" s="234" t="s">
        <v>57</v>
      </c>
      <c r="B125" s="233">
        <v>27000</v>
      </c>
      <c r="C125" s="233">
        <v>27000</v>
      </c>
      <c r="D125" s="233">
        <v>27000</v>
      </c>
      <c r="E125" s="233">
        <v>27000</v>
      </c>
    </row>
    <row r="126" spans="1:5" ht="15.75" hidden="1" thickBot="1" x14ac:dyDescent="0.3">
      <c r="A126" s="234" t="s">
        <v>58</v>
      </c>
      <c r="B126" s="233"/>
      <c r="C126" s="233"/>
      <c r="D126" s="233"/>
      <c r="E126" s="233"/>
    </row>
    <row r="127" spans="1:5" ht="15.75" hidden="1" thickBot="1" x14ac:dyDescent="0.3">
      <c r="A127" s="231" t="s">
        <v>27</v>
      </c>
      <c r="B127" s="232"/>
      <c r="C127" s="232"/>
      <c r="D127" s="232"/>
      <c r="E127" s="232"/>
    </row>
    <row r="128" spans="1:5" ht="15.75" hidden="1" thickBot="1" x14ac:dyDescent="0.3">
      <c r="A128" s="234" t="s">
        <v>57</v>
      </c>
      <c r="B128" s="233"/>
      <c r="C128" s="233"/>
      <c r="D128" s="233"/>
      <c r="E128" s="233"/>
    </row>
    <row r="129" spans="1:5" ht="15.75" hidden="1" thickBot="1" x14ac:dyDescent="0.3">
      <c r="A129" s="234" t="s">
        <v>58</v>
      </c>
      <c r="B129" s="233"/>
      <c r="C129" s="233"/>
      <c r="D129" s="233"/>
      <c r="E129" s="233"/>
    </row>
    <row r="130" spans="1:5" ht="23.25" hidden="1" thickBot="1" x14ac:dyDescent="0.3">
      <c r="A130" s="231" t="s">
        <v>28</v>
      </c>
      <c r="B130" s="232"/>
      <c r="C130" s="232"/>
      <c r="D130" s="232"/>
      <c r="E130" s="232"/>
    </row>
    <row r="131" spans="1:5" ht="15.75" hidden="1" thickBot="1" x14ac:dyDescent="0.3">
      <c r="A131" s="234" t="s">
        <v>57</v>
      </c>
      <c r="B131" s="233"/>
      <c r="C131" s="233"/>
      <c r="D131" s="233"/>
      <c r="E131" s="233"/>
    </row>
    <row r="132" spans="1:5" ht="15.75" hidden="1" thickBot="1" x14ac:dyDescent="0.3">
      <c r="A132" s="234" t="s">
        <v>58</v>
      </c>
      <c r="B132" s="233"/>
      <c r="C132" s="233"/>
      <c r="D132" s="233"/>
      <c r="E132" s="233"/>
    </row>
    <row r="133" spans="1:5" ht="23.25" hidden="1" thickBot="1" x14ac:dyDescent="0.3">
      <c r="A133" s="231" t="s">
        <v>29</v>
      </c>
      <c r="B133" s="232"/>
      <c r="C133" s="232"/>
      <c r="D133" s="232"/>
      <c r="E133" s="232"/>
    </row>
    <row r="134" spans="1:5" ht="15.75" hidden="1" thickBot="1" x14ac:dyDescent="0.3">
      <c r="A134" s="234" t="s">
        <v>57</v>
      </c>
      <c r="B134" s="233"/>
      <c r="C134" s="233"/>
      <c r="D134" s="233"/>
      <c r="E134" s="233"/>
    </row>
    <row r="135" spans="1:5" ht="15.75" hidden="1" thickBot="1" x14ac:dyDescent="0.3">
      <c r="A135" s="234" t="s">
        <v>58</v>
      </c>
      <c r="B135" s="233"/>
      <c r="C135" s="233"/>
      <c r="D135" s="233"/>
      <c r="E135" s="233"/>
    </row>
    <row r="136" spans="1:5" ht="23.25" thickBot="1" x14ac:dyDescent="0.3">
      <c r="A136" s="231" t="s">
        <v>30</v>
      </c>
      <c r="B136" s="232">
        <v>2000</v>
      </c>
      <c r="C136" s="232">
        <v>2000</v>
      </c>
      <c r="D136" s="232">
        <v>2000</v>
      </c>
      <c r="E136" s="232">
        <v>2000</v>
      </c>
    </row>
    <row r="137" spans="1:5" ht="15.75" thickBot="1" x14ac:dyDescent="0.3">
      <c r="A137" s="234" t="s">
        <v>57</v>
      </c>
      <c r="B137" s="233">
        <v>2000</v>
      </c>
      <c r="C137" s="233">
        <v>2000</v>
      </c>
      <c r="D137" s="233">
        <v>2000</v>
      </c>
      <c r="E137" s="233">
        <v>2000</v>
      </c>
    </row>
    <row r="138" spans="1:5" ht="15.75" thickBot="1" x14ac:dyDescent="0.3">
      <c r="A138" s="234" t="s">
        <v>58</v>
      </c>
      <c r="B138" s="233"/>
      <c r="C138" s="233"/>
      <c r="D138" s="233"/>
      <c r="E138" s="233"/>
    </row>
    <row r="139" spans="1:5" ht="21.75" thickBot="1" x14ac:dyDescent="0.3">
      <c r="A139" s="238" t="s">
        <v>48</v>
      </c>
      <c r="B139" s="233">
        <f>B136+B133+B130+B127+B124+B121+B118</f>
        <v>29000</v>
      </c>
      <c r="C139" s="233">
        <f>C136+C133+C130+C127+C124+C121+C118</f>
        <v>29000</v>
      </c>
      <c r="D139" s="233">
        <f>D136+D133+D130+D127+D124+D121+D118</f>
        <v>29000</v>
      </c>
      <c r="E139" s="233">
        <f>E136+E133+E130+E127+E124+E121+E118</f>
        <v>29000</v>
      </c>
    </row>
    <row r="140" spans="1:5" ht="5.45" hidden="1" customHeight="1" x14ac:dyDescent="0.25">
      <c r="A140" s="368" t="s">
        <v>101</v>
      </c>
      <c r="B140" s="362"/>
      <c r="C140" s="362"/>
      <c r="D140" s="362"/>
      <c r="E140" s="363"/>
    </row>
    <row r="141" spans="1:5" ht="9.6" hidden="1" customHeight="1" thickBot="1" x14ac:dyDescent="0.25">
      <c r="A141" s="369"/>
      <c r="B141" s="364"/>
      <c r="C141" s="364"/>
      <c r="D141" s="364"/>
      <c r="E141" s="365"/>
    </row>
    <row r="142" spans="1:5" ht="16.899999999999999" hidden="1" customHeight="1" thickBot="1" x14ac:dyDescent="0.25">
      <c r="A142" s="369"/>
      <c r="B142" s="364"/>
      <c r="C142" s="364"/>
      <c r="D142" s="364"/>
      <c r="E142" s="365"/>
    </row>
    <row r="143" spans="1:5" ht="17.25" customHeight="1" x14ac:dyDescent="0.25">
      <c r="A143" s="239" t="s">
        <v>32</v>
      </c>
      <c r="B143" s="240">
        <f>IF(B139-B110=0,0,"Error")</f>
        <v>0</v>
      </c>
      <c r="C143" s="240">
        <f>IF(C139-C110=0,0,"Error")</f>
        <v>0</v>
      </c>
      <c r="D143" s="240">
        <f>IF(D139-D110=0,0,"Error")</f>
        <v>0</v>
      </c>
      <c r="E143" s="240">
        <f>IF(E139-E110=0,0,"Error")</f>
        <v>0</v>
      </c>
    </row>
    <row r="144" spans="1:5" ht="17.25" customHeight="1" thickBot="1" x14ac:dyDescent="0.3">
      <c r="A144" s="236" t="s">
        <v>49</v>
      </c>
      <c r="B144" s="373" t="s">
        <v>102</v>
      </c>
      <c r="C144" s="366"/>
      <c r="D144" s="366"/>
      <c r="E144" s="367"/>
    </row>
    <row r="145" spans="1:5" ht="27" customHeight="1" thickBot="1" x14ac:dyDescent="0.3">
      <c r="A145" s="223" t="s">
        <v>15</v>
      </c>
      <c r="B145" s="343" t="s">
        <v>103</v>
      </c>
      <c r="C145" s="344"/>
      <c r="D145" s="344"/>
      <c r="E145" s="345"/>
    </row>
    <row r="146" spans="1:5" ht="17.25" customHeight="1" thickBot="1" x14ac:dyDescent="0.3">
      <c r="A146" s="223" t="s">
        <v>16</v>
      </c>
      <c r="B146" s="340" t="s">
        <v>104</v>
      </c>
      <c r="C146" s="341"/>
      <c r="D146" s="341"/>
      <c r="E146" s="342"/>
    </row>
    <row r="147" spans="1:5" ht="16.149999999999999" customHeight="1" x14ac:dyDescent="0.25">
      <c r="A147" s="346"/>
      <c r="B147" s="226">
        <v>2019</v>
      </c>
      <c r="C147" s="226">
        <v>2020</v>
      </c>
      <c r="D147" s="226">
        <v>2021</v>
      </c>
      <c r="E147" s="226">
        <v>2022</v>
      </c>
    </row>
    <row r="148" spans="1:5" ht="17.45" customHeight="1" thickBot="1" x14ac:dyDescent="0.3">
      <c r="A148" s="347"/>
      <c r="B148" s="227" t="s">
        <v>8</v>
      </c>
      <c r="C148" s="227" t="s">
        <v>9</v>
      </c>
      <c r="D148" s="227" t="s">
        <v>9</v>
      </c>
      <c r="E148" s="227" t="s">
        <v>9</v>
      </c>
    </row>
    <row r="149" spans="1:5" ht="17.25" customHeight="1" thickBot="1" x14ac:dyDescent="0.3">
      <c r="A149" s="223" t="s">
        <v>17</v>
      </c>
      <c r="B149" s="228">
        <v>35</v>
      </c>
      <c r="C149" s="228">
        <v>35</v>
      </c>
      <c r="D149" s="228">
        <v>35</v>
      </c>
      <c r="E149" s="228">
        <v>35</v>
      </c>
    </row>
    <row r="150" spans="1:5" ht="17.25" customHeight="1" thickBot="1" x14ac:dyDescent="0.3">
      <c r="A150" s="223" t="s">
        <v>18</v>
      </c>
      <c r="B150" s="228">
        <v>60200</v>
      </c>
      <c r="C150" s="228">
        <v>60200</v>
      </c>
      <c r="D150" s="228">
        <v>60200</v>
      </c>
      <c r="E150" s="228">
        <v>60200</v>
      </c>
    </row>
    <row r="151" spans="1:5" ht="17.25" customHeight="1" thickBot="1" x14ac:dyDescent="0.3">
      <c r="A151" s="223" t="s">
        <v>19</v>
      </c>
      <c r="B151" s="228">
        <f>B150/B149</f>
        <v>1720</v>
      </c>
      <c r="C151" s="228">
        <f>C150/C149</f>
        <v>1720</v>
      </c>
      <c r="D151" s="228">
        <f>D150/D149</f>
        <v>1720</v>
      </c>
      <c r="E151" s="228">
        <f>E150/E149</f>
        <v>1720</v>
      </c>
    </row>
    <row r="152" spans="1:5" ht="17.25" customHeight="1" thickBot="1" x14ac:dyDescent="0.3">
      <c r="A152" s="223" t="s">
        <v>20</v>
      </c>
      <c r="B152" s="229"/>
      <c r="C152" s="230">
        <f t="shared" ref="C152:E154" si="3">C149/B149-1</f>
        <v>0</v>
      </c>
      <c r="D152" s="230">
        <f t="shared" si="3"/>
        <v>0</v>
      </c>
      <c r="E152" s="230">
        <f t="shared" si="3"/>
        <v>0</v>
      </c>
    </row>
    <row r="153" spans="1:5" ht="17.25" customHeight="1" thickBot="1" x14ac:dyDescent="0.3">
      <c r="A153" s="223" t="s">
        <v>22</v>
      </c>
      <c r="B153" s="229"/>
      <c r="C153" s="230">
        <f t="shared" si="3"/>
        <v>0</v>
      </c>
      <c r="D153" s="230">
        <f t="shared" si="3"/>
        <v>0</v>
      </c>
      <c r="E153" s="230">
        <f t="shared" si="3"/>
        <v>0</v>
      </c>
    </row>
    <row r="154" spans="1:5" ht="17.25" customHeight="1" thickBot="1" x14ac:dyDescent="0.3">
      <c r="A154" s="223" t="s">
        <v>23</v>
      </c>
      <c r="B154" s="229"/>
      <c r="C154" s="230">
        <f t="shared" si="3"/>
        <v>0</v>
      </c>
      <c r="D154" s="230">
        <f t="shared" si="3"/>
        <v>0</v>
      </c>
      <c r="E154" s="230">
        <f t="shared" si="3"/>
        <v>0</v>
      </c>
    </row>
    <row r="155" spans="1:5" ht="17.25" customHeight="1" thickBot="1" x14ac:dyDescent="0.3">
      <c r="A155" s="348" t="s">
        <v>105</v>
      </c>
      <c r="B155" s="349"/>
      <c r="C155" s="349"/>
      <c r="D155" s="349"/>
      <c r="E155" s="350"/>
    </row>
    <row r="156" spans="1:5" ht="14.45" customHeight="1" x14ac:dyDescent="0.25">
      <c r="A156" s="346"/>
      <c r="B156" s="226">
        <v>2019</v>
      </c>
      <c r="C156" s="226">
        <v>2020</v>
      </c>
      <c r="D156" s="226">
        <v>2021</v>
      </c>
      <c r="E156" s="226">
        <v>2022</v>
      </c>
    </row>
    <row r="157" spans="1:5" ht="15" customHeight="1" thickBot="1" x14ac:dyDescent="0.3">
      <c r="A157" s="347"/>
      <c r="B157" s="227" t="s">
        <v>8</v>
      </c>
      <c r="C157" s="227" t="s">
        <v>9</v>
      </c>
      <c r="D157" s="227" t="s">
        <v>9</v>
      </c>
      <c r="E157" s="227" t="s">
        <v>9</v>
      </c>
    </row>
    <row r="158" spans="1:5" ht="17.25" hidden="1" customHeight="1" thickBot="1" x14ac:dyDescent="0.3">
      <c r="A158" s="231" t="s">
        <v>24</v>
      </c>
      <c r="B158" s="232"/>
      <c r="C158" s="232"/>
      <c r="D158" s="232"/>
      <c r="E158" s="232"/>
    </row>
    <row r="159" spans="1:5" ht="15.75" hidden="1" thickBot="1" x14ac:dyDescent="0.3">
      <c r="A159" s="234" t="s">
        <v>57</v>
      </c>
      <c r="B159" s="233"/>
      <c r="C159" s="233"/>
      <c r="D159" s="233"/>
      <c r="E159" s="233"/>
    </row>
    <row r="160" spans="1:5" ht="15.75" hidden="1" thickBot="1" x14ac:dyDescent="0.3">
      <c r="A160" s="234" t="s">
        <v>58</v>
      </c>
      <c r="B160" s="233"/>
      <c r="C160" s="233"/>
      <c r="D160" s="233"/>
      <c r="E160" s="233"/>
    </row>
    <row r="161" spans="1:5" ht="19.899999999999999" hidden="1" customHeight="1" thickBot="1" x14ac:dyDescent="0.3">
      <c r="A161" s="231" t="s">
        <v>25</v>
      </c>
      <c r="B161" s="232"/>
      <c r="C161" s="232"/>
      <c r="D161" s="232"/>
      <c r="E161" s="232"/>
    </row>
    <row r="162" spans="1:5" ht="15.75" hidden="1" thickBot="1" x14ac:dyDescent="0.3">
      <c r="A162" s="234" t="s">
        <v>57</v>
      </c>
      <c r="B162" s="233"/>
      <c r="C162" s="233"/>
      <c r="D162" s="233"/>
      <c r="E162" s="233"/>
    </row>
    <row r="163" spans="1:5" ht="15.75" hidden="1" thickBot="1" x14ac:dyDescent="0.3">
      <c r="A163" s="234" t="s">
        <v>58</v>
      </c>
      <c r="B163" s="233"/>
      <c r="C163" s="233"/>
      <c r="D163" s="233"/>
      <c r="E163" s="233"/>
    </row>
    <row r="164" spans="1:5" ht="17.25" customHeight="1" thickBot="1" x14ac:dyDescent="0.3">
      <c r="A164" s="231" t="s">
        <v>26</v>
      </c>
      <c r="B164" s="232">
        <v>60200</v>
      </c>
      <c r="C164" s="232">
        <v>60200</v>
      </c>
      <c r="D164" s="232">
        <v>60200</v>
      </c>
      <c r="E164" s="232">
        <v>60200</v>
      </c>
    </row>
    <row r="165" spans="1:5" ht="15.75" thickBot="1" x14ac:dyDescent="0.3">
      <c r="A165" s="234" t="s">
        <v>57</v>
      </c>
      <c r="B165" s="233">
        <v>60200</v>
      </c>
      <c r="C165" s="233">
        <v>60200</v>
      </c>
      <c r="D165" s="233">
        <v>60200</v>
      </c>
      <c r="E165" s="233">
        <v>60200</v>
      </c>
    </row>
    <row r="166" spans="1:5" ht="15.75" hidden="1" thickBot="1" x14ac:dyDescent="0.3">
      <c r="A166" s="234" t="s">
        <v>58</v>
      </c>
      <c r="B166" s="233"/>
      <c r="C166" s="233"/>
      <c r="D166" s="233"/>
      <c r="E166" s="233"/>
    </row>
    <row r="167" spans="1:5" ht="15.75" hidden="1" thickBot="1" x14ac:dyDescent="0.3">
      <c r="A167" s="231" t="s">
        <v>27</v>
      </c>
      <c r="B167" s="233"/>
      <c r="C167" s="232"/>
      <c r="D167" s="232"/>
      <c r="E167" s="232"/>
    </row>
    <row r="168" spans="1:5" ht="15.75" hidden="1" thickBot="1" x14ac:dyDescent="0.3">
      <c r="A168" s="234" t="s">
        <v>57</v>
      </c>
      <c r="B168" s="233"/>
      <c r="C168" s="233"/>
      <c r="D168" s="233"/>
      <c r="E168" s="233"/>
    </row>
    <row r="169" spans="1:5" ht="15.75" hidden="1" thickBot="1" x14ac:dyDescent="0.3">
      <c r="A169" s="234" t="s">
        <v>58</v>
      </c>
      <c r="B169" s="233"/>
      <c r="C169" s="233"/>
      <c r="D169" s="233"/>
      <c r="E169" s="233"/>
    </row>
    <row r="170" spans="1:5" ht="19.899999999999999" hidden="1" customHeight="1" thickBot="1" x14ac:dyDescent="0.3">
      <c r="A170" s="231" t="s">
        <v>28</v>
      </c>
      <c r="B170" s="233"/>
      <c r="C170" s="232"/>
      <c r="D170" s="232"/>
      <c r="E170" s="232"/>
    </row>
    <row r="171" spans="1:5" ht="15.75" hidden="1" thickBot="1" x14ac:dyDescent="0.3">
      <c r="A171" s="234" t="s">
        <v>57</v>
      </c>
      <c r="B171" s="233"/>
      <c r="C171" s="233"/>
      <c r="D171" s="233"/>
      <c r="E171" s="233"/>
    </row>
    <row r="172" spans="1:5" ht="15.75" hidden="1" thickBot="1" x14ac:dyDescent="0.3">
      <c r="A172" s="234" t="s">
        <v>58</v>
      </c>
      <c r="B172" s="233"/>
      <c r="C172" s="233"/>
      <c r="D172" s="233"/>
      <c r="E172" s="233"/>
    </row>
    <row r="173" spans="1:5" ht="17.25" hidden="1" customHeight="1" thickBot="1" x14ac:dyDescent="0.3">
      <c r="A173" s="231" t="s">
        <v>29</v>
      </c>
      <c r="B173" s="233"/>
      <c r="C173" s="232"/>
      <c r="D173" s="232"/>
      <c r="E173" s="232"/>
    </row>
    <row r="174" spans="1:5" ht="15.75" hidden="1" thickBot="1" x14ac:dyDescent="0.3">
      <c r="A174" s="234" t="s">
        <v>57</v>
      </c>
      <c r="B174" s="233"/>
      <c r="C174" s="233"/>
      <c r="D174" s="233"/>
      <c r="E174" s="233"/>
    </row>
    <row r="175" spans="1:5" ht="15.75" hidden="1" thickBot="1" x14ac:dyDescent="0.3">
      <c r="A175" s="234" t="s">
        <v>58</v>
      </c>
      <c r="B175" s="233"/>
      <c r="C175" s="233"/>
      <c r="D175" s="233"/>
      <c r="E175" s="233"/>
    </row>
    <row r="176" spans="1:5" ht="23.25" hidden="1" thickBot="1" x14ac:dyDescent="0.3">
      <c r="A176" s="231" t="s">
        <v>30</v>
      </c>
      <c r="B176" s="233"/>
      <c r="C176" s="232"/>
      <c r="D176" s="232"/>
      <c r="E176" s="232"/>
    </row>
    <row r="177" spans="1:8" ht="15.75" hidden="1" thickBot="1" x14ac:dyDescent="0.3">
      <c r="A177" s="234" t="s">
        <v>57</v>
      </c>
      <c r="B177" s="233"/>
      <c r="C177" s="233"/>
      <c r="D177" s="233"/>
      <c r="E177" s="233"/>
    </row>
    <row r="178" spans="1:8" ht="15.75" hidden="1" thickBot="1" x14ac:dyDescent="0.3">
      <c r="A178" s="234" t="s">
        <v>58</v>
      </c>
      <c r="B178" s="233"/>
      <c r="C178" s="233"/>
      <c r="D178" s="233"/>
      <c r="E178" s="233"/>
    </row>
    <row r="179" spans="1:8" ht="13.9" customHeight="1" thickBot="1" x14ac:dyDescent="0.3">
      <c r="A179" s="238" t="s">
        <v>50</v>
      </c>
      <c r="B179" s="233">
        <f>B176+B173+B170+B167+B164+B161+B158</f>
        <v>60200</v>
      </c>
      <c r="C179" s="233">
        <f>C176+C173+C170+C167+C164+C161+C158</f>
        <v>60200</v>
      </c>
      <c r="D179" s="233">
        <f>D176+D173+D170+D167+D164+D161+D158</f>
        <v>60200</v>
      </c>
      <c r="E179" s="233">
        <f>E176+E173+E170+E167+E164+E161+E158</f>
        <v>60200</v>
      </c>
    </row>
    <row r="180" spans="1:8" ht="6.6" hidden="1" customHeight="1" thickBot="1" x14ac:dyDescent="0.3">
      <c r="A180" s="368" t="s">
        <v>106</v>
      </c>
      <c r="B180" s="362"/>
      <c r="C180" s="362"/>
      <c r="D180" s="362"/>
      <c r="E180" s="363"/>
    </row>
    <row r="181" spans="1:8" ht="11.45" hidden="1" customHeight="1" thickBot="1" x14ac:dyDescent="0.3">
      <c r="A181" s="369"/>
      <c r="B181" s="364"/>
      <c r="C181" s="364"/>
      <c r="D181" s="364"/>
      <c r="E181" s="365"/>
    </row>
    <row r="182" spans="1:8" ht="8.4499999999999993" hidden="1" customHeight="1" thickBot="1" x14ac:dyDescent="0.3">
      <c r="A182" s="370"/>
      <c r="B182" s="366"/>
      <c r="C182" s="366"/>
      <c r="D182" s="366"/>
      <c r="E182" s="367"/>
    </row>
    <row r="183" spans="1:8" ht="12" hidden="1" customHeight="1" thickBot="1" x14ac:dyDescent="0.3">
      <c r="A183" s="236" t="s">
        <v>32</v>
      </c>
      <c r="B183" s="237">
        <f>IF(B179-B150=0,0,"Error")</f>
        <v>0</v>
      </c>
      <c r="C183" s="237">
        <f>IF(C179-C150=0,0,"Error")</f>
        <v>0</v>
      </c>
      <c r="D183" s="237">
        <f>IF(D179-D150=0,0,"Error")</f>
        <v>0</v>
      </c>
      <c r="E183" s="237">
        <f>IF(E179-E150=0,0,"Error")</f>
        <v>0</v>
      </c>
    </row>
    <row r="184" spans="1:8" ht="15.75" thickBot="1" x14ac:dyDescent="0.3">
      <c r="A184" s="356" t="s">
        <v>42</v>
      </c>
      <c r="B184" s="357"/>
      <c r="C184" s="357"/>
      <c r="D184" s="357"/>
      <c r="E184" s="358"/>
    </row>
    <row r="185" spans="1:8" ht="15.75" thickBot="1" x14ac:dyDescent="0.3">
      <c r="A185" s="356" t="s">
        <v>43</v>
      </c>
      <c r="B185" s="357"/>
      <c r="C185" s="357"/>
      <c r="D185" s="357"/>
      <c r="E185" s="358"/>
    </row>
    <row r="186" spans="1:8" ht="15.75" thickBot="1" x14ac:dyDescent="0.3">
      <c r="A186" s="223" t="s">
        <v>107</v>
      </c>
      <c r="B186" s="387" t="s">
        <v>108</v>
      </c>
      <c r="C186" s="388"/>
      <c r="D186" s="388"/>
      <c r="E186" s="389"/>
    </row>
    <row r="187" spans="1:8" s="13" customFormat="1" ht="51.6" customHeight="1" thickBot="1" x14ac:dyDescent="0.25">
      <c r="A187" s="241" t="s">
        <v>14</v>
      </c>
      <c r="B187" s="390" t="s">
        <v>109</v>
      </c>
      <c r="C187" s="391"/>
      <c r="D187" s="242" t="s">
        <v>60</v>
      </c>
      <c r="E187" s="243" t="s">
        <v>110</v>
      </c>
      <c r="F187" s="12"/>
      <c r="G187" s="12"/>
      <c r="H187" s="12"/>
    </row>
    <row r="188" spans="1:8" ht="24" customHeight="1" thickBot="1" x14ac:dyDescent="0.3">
      <c r="A188" s="223" t="s">
        <v>15</v>
      </c>
      <c r="B188" s="343" t="s">
        <v>111</v>
      </c>
      <c r="C188" s="344"/>
      <c r="D188" s="344"/>
      <c r="E188" s="345"/>
    </row>
    <row r="189" spans="1:8" ht="14.45" customHeight="1" thickBot="1" x14ac:dyDescent="0.3">
      <c r="A189" s="223" t="s">
        <v>16</v>
      </c>
      <c r="B189" s="340" t="s">
        <v>112</v>
      </c>
      <c r="C189" s="341"/>
      <c r="D189" s="341"/>
      <c r="E189" s="342"/>
    </row>
    <row r="190" spans="1:8" ht="12.75" customHeight="1" x14ac:dyDescent="0.25">
      <c r="A190" s="244"/>
      <c r="B190" s="226">
        <v>2019</v>
      </c>
      <c r="C190" s="226">
        <v>2020</v>
      </c>
      <c r="D190" s="226">
        <v>2021</v>
      </c>
      <c r="E190" s="226">
        <v>2022</v>
      </c>
    </row>
    <row r="191" spans="1:8" ht="12" customHeight="1" thickBot="1" x14ac:dyDescent="0.3">
      <c r="A191" s="229"/>
      <c r="B191" s="227" t="s">
        <v>8</v>
      </c>
      <c r="C191" s="227" t="s">
        <v>9</v>
      </c>
      <c r="D191" s="227" t="s">
        <v>9</v>
      </c>
      <c r="E191" s="227" t="s">
        <v>9</v>
      </c>
    </row>
    <row r="192" spans="1:8" ht="15.75" thickBot="1" x14ac:dyDescent="0.3">
      <c r="A192" s="223" t="s">
        <v>17</v>
      </c>
      <c r="B192" s="228">
        <v>1</v>
      </c>
      <c r="C192" s="228"/>
      <c r="D192" s="228"/>
      <c r="E192" s="228">
        <v>0</v>
      </c>
    </row>
    <row r="193" spans="1:5" ht="23.25" thickBot="1" x14ac:dyDescent="0.3">
      <c r="A193" s="223" t="s">
        <v>18</v>
      </c>
      <c r="B193" s="228">
        <v>35000</v>
      </c>
      <c r="C193" s="228"/>
      <c r="D193" s="228"/>
      <c r="E193" s="228">
        <v>0</v>
      </c>
    </row>
    <row r="194" spans="1:5" ht="23.25" thickBot="1" x14ac:dyDescent="0.3">
      <c r="A194" s="223" t="s">
        <v>19</v>
      </c>
      <c r="B194" s="228">
        <f>B193/B192</f>
        <v>35000</v>
      </c>
      <c r="C194" s="228" t="e">
        <f>C193/C192</f>
        <v>#DIV/0!</v>
      </c>
      <c r="D194" s="228" t="e">
        <f>D193/D192</f>
        <v>#DIV/0!</v>
      </c>
      <c r="E194" s="228" t="e">
        <f>E193/E192</f>
        <v>#DIV/0!</v>
      </c>
    </row>
    <row r="195" spans="1:5" ht="15.75" thickBot="1" x14ac:dyDescent="0.3">
      <c r="A195" s="223" t="s">
        <v>20</v>
      </c>
      <c r="B195" s="229" t="s">
        <v>21</v>
      </c>
      <c r="C195" s="230">
        <f t="shared" ref="C195:E197" si="4">C192/B192-1</f>
        <v>-1</v>
      </c>
      <c r="D195" s="230" t="e">
        <f t="shared" si="4"/>
        <v>#DIV/0!</v>
      </c>
      <c r="E195" s="230" t="e">
        <f t="shared" si="4"/>
        <v>#DIV/0!</v>
      </c>
    </row>
    <row r="196" spans="1:5" ht="24" customHeight="1" thickBot="1" x14ac:dyDescent="0.3">
      <c r="A196" s="223" t="s">
        <v>22</v>
      </c>
      <c r="B196" s="229" t="s">
        <v>21</v>
      </c>
      <c r="C196" s="230">
        <f t="shared" si="4"/>
        <v>-1</v>
      </c>
      <c r="D196" s="230" t="e">
        <f t="shared" si="4"/>
        <v>#DIV/0!</v>
      </c>
      <c r="E196" s="230" t="e">
        <f t="shared" si="4"/>
        <v>#DIV/0!</v>
      </c>
    </row>
    <row r="197" spans="1:5" ht="19.899999999999999" customHeight="1" thickBot="1" x14ac:dyDescent="0.3">
      <c r="A197" s="223" t="s">
        <v>23</v>
      </c>
      <c r="B197" s="229" t="s">
        <v>21</v>
      </c>
      <c r="C197" s="230" t="e">
        <f t="shared" si="4"/>
        <v>#DIV/0!</v>
      </c>
      <c r="D197" s="230" t="e">
        <f t="shared" si="4"/>
        <v>#DIV/0!</v>
      </c>
      <c r="E197" s="230" t="e">
        <f t="shared" si="4"/>
        <v>#DIV/0!</v>
      </c>
    </row>
    <row r="198" spans="1:5" ht="15" customHeight="1" thickBot="1" x14ac:dyDescent="0.3">
      <c r="A198" s="245" t="s">
        <v>113</v>
      </c>
      <c r="B198" s="246"/>
      <c r="C198" s="246"/>
      <c r="D198" s="246"/>
      <c r="E198" s="247"/>
    </row>
    <row r="199" spans="1:5" ht="12.75" customHeight="1" x14ac:dyDescent="0.25">
      <c r="A199" s="346"/>
      <c r="B199" s="226">
        <v>2019</v>
      </c>
      <c r="C199" s="226">
        <v>2020</v>
      </c>
      <c r="D199" s="226">
        <v>2021</v>
      </c>
      <c r="E199" s="226">
        <v>2022</v>
      </c>
    </row>
    <row r="200" spans="1:5" ht="12.6" customHeight="1" thickBot="1" x14ac:dyDescent="0.3">
      <c r="A200" s="347"/>
      <c r="B200" s="227" t="s">
        <v>8</v>
      </c>
      <c r="C200" s="227" t="s">
        <v>9</v>
      </c>
      <c r="D200" s="227" t="s">
        <v>9</v>
      </c>
      <c r="E200" s="227" t="s">
        <v>9</v>
      </c>
    </row>
    <row r="201" spans="1:5" ht="23.25" hidden="1" thickBot="1" x14ac:dyDescent="0.3">
      <c r="A201" s="231" t="s">
        <v>36</v>
      </c>
      <c r="B201" s="232"/>
      <c r="C201" s="232"/>
      <c r="D201" s="232"/>
      <c r="E201" s="232"/>
    </row>
    <row r="202" spans="1:5" ht="15.75" hidden="1" thickBot="1" x14ac:dyDescent="0.3">
      <c r="A202" s="234" t="s">
        <v>57</v>
      </c>
      <c r="B202" s="232"/>
      <c r="C202" s="232"/>
      <c r="D202" s="232"/>
      <c r="E202" s="232"/>
    </row>
    <row r="203" spans="1:5" ht="15.75" hidden="1" thickBot="1" x14ac:dyDescent="0.3">
      <c r="A203" s="234" t="s">
        <v>66</v>
      </c>
      <c r="B203" s="232"/>
      <c r="C203" s="232"/>
      <c r="D203" s="232"/>
      <c r="E203" s="232"/>
    </row>
    <row r="204" spans="1:5" ht="15.75" hidden="1" thickBot="1" x14ac:dyDescent="0.3">
      <c r="A204" s="234" t="s">
        <v>62</v>
      </c>
      <c r="B204" s="232"/>
      <c r="C204" s="232"/>
      <c r="D204" s="232"/>
      <c r="E204" s="232"/>
    </row>
    <row r="205" spans="1:5" ht="15.75" hidden="1" thickBot="1" x14ac:dyDescent="0.3">
      <c r="A205" s="234" t="s">
        <v>63</v>
      </c>
      <c r="B205" s="232"/>
      <c r="C205" s="232"/>
      <c r="D205" s="232"/>
      <c r="E205" s="232"/>
    </row>
    <row r="206" spans="1:5" ht="23.25" thickBot="1" x14ac:dyDescent="0.3">
      <c r="A206" s="231" t="s">
        <v>37</v>
      </c>
      <c r="B206" s="232">
        <v>35000</v>
      </c>
      <c r="C206" s="232"/>
      <c r="D206" s="232"/>
      <c r="E206" s="232"/>
    </row>
    <row r="207" spans="1:5" ht="15.75" thickBot="1" x14ac:dyDescent="0.3">
      <c r="A207" s="234" t="s">
        <v>57</v>
      </c>
      <c r="B207" s="233">
        <v>35000</v>
      </c>
      <c r="C207" s="233"/>
      <c r="D207" s="232"/>
      <c r="E207" s="232"/>
    </row>
    <row r="208" spans="1:5" ht="15.75" hidden="1" thickBot="1" x14ac:dyDescent="0.3">
      <c r="A208" s="234" t="s">
        <v>66</v>
      </c>
      <c r="B208" s="233"/>
      <c r="C208" s="232"/>
      <c r="D208" s="232"/>
      <c r="E208" s="232"/>
    </row>
    <row r="209" spans="1:8" ht="15.75" hidden="1" thickBot="1" x14ac:dyDescent="0.3">
      <c r="A209" s="234" t="s">
        <v>62</v>
      </c>
      <c r="B209" s="233"/>
      <c r="C209" s="232"/>
      <c r="D209" s="232"/>
      <c r="E209" s="232"/>
    </row>
    <row r="210" spans="1:8" ht="15.75" hidden="1" thickBot="1" x14ac:dyDescent="0.3">
      <c r="A210" s="248" t="s">
        <v>63</v>
      </c>
      <c r="B210" s="233"/>
      <c r="C210" s="232"/>
      <c r="D210" s="232"/>
      <c r="E210" s="232"/>
    </row>
    <row r="211" spans="1:8" ht="23.25" thickBot="1" x14ac:dyDescent="0.3">
      <c r="A211" s="234" t="s">
        <v>31</v>
      </c>
      <c r="B211" s="233">
        <f>B206+B201</f>
        <v>35000</v>
      </c>
      <c r="C211" s="233">
        <f>C206+C201</f>
        <v>0</v>
      </c>
      <c r="D211" s="233">
        <f>D206+D201</f>
        <v>0</v>
      </c>
      <c r="E211" s="233">
        <f>E206+E201</f>
        <v>0</v>
      </c>
    </row>
    <row r="212" spans="1:8" ht="6.6" hidden="1" customHeight="1" thickBot="1" x14ac:dyDescent="0.25">
      <c r="A212" s="374" t="s">
        <v>38</v>
      </c>
      <c r="B212" s="376"/>
      <c r="C212" s="377"/>
      <c r="D212" s="377"/>
      <c r="E212" s="378"/>
    </row>
    <row r="213" spans="1:8" ht="10.9" hidden="1" customHeight="1" thickBot="1" x14ac:dyDescent="0.25">
      <c r="A213" s="374"/>
      <c r="B213" s="379"/>
      <c r="C213" s="380"/>
      <c r="D213" s="380"/>
      <c r="E213" s="381"/>
    </row>
    <row r="214" spans="1:8" ht="15" hidden="1" customHeight="1" thickBot="1" x14ac:dyDescent="0.3">
      <c r="A214" s="375"/>
      <c r="B214" s="382"/>
      <c r="C214" s="383"/>
      <c r="D214" s="383"/>
      <c r="E214" s="384"/>
    </row>
    <row r="215" spans="1:8" s="13" customFormat="1" ht="51.6" customHeight="1" thickBot="1" x14ac:dyDescent="0.25">
      <c r="A215" s="225" t="s">
        <v>40</v>
      </c>
      <c r="B215" s="385" t="s">
        <v>114</v>
      </c>
      <c r="C215" s="386"/>
      <c r="D215" s="242" t="s">
        <v>60</v>
      </c>
      <c r="E215" s="243" t="s">
        <v>115</v>
      </c>
      <c r="F215" s="12"/>
      <c r="G215" s="12"/>
      <c r="H215" s="12"/>
    </row>
    <row r="216" spans="1:8" ht="25.9" customHeight="1" thickBot="1" x14ac:dyDescent="0.3">
      <c r="A216" s="223" t="s">
        <v>15</v>
      </c>
      <c r="B216" s="393" t="s">
        <v>116</v>
      </c>
      <c r="C216" s="394"/>
      <c r="D216" s="394"/>
      <c r="E216" s="395"/>
    </row>
    <row r="217" spans="1:8" ht="15.75" thickBot="1" x14ac:dyDescent="0.3">
      <c r="A217" s="223" t="s">
        <v>16</v>
      </c>
      <c r="B217" s="396" t="s">
        <v>117</v>
      </c>
      <c r="C217" s="397"/>
      <c r="D217" s="397"/>
      <c r="E217" s="398"/>
    </row>
    <row r="218" spans="1:8" ht="10.15" customHeight="1" x14ac:dyDescent="0.25">
      <c r="A218" s="244"/>
      <c r="B218" s="226">
        <v>2019</v>
      </c>
      <c r="C218" s="226">
        <v>2020</v>
      </c>
      <c r="D218" s="226">
        <v>2021</v>
      </c>
      <c r="E218" s="226">
        <v>2022</v>
      </c>
    </row>
    <row r="219" spans="1:8" ht="15" customHeight="1" thickBot="1" x14ac:dyDescent="0.3">
      <c r="A219" s="229"/>
      <c r="B219" s="227" t="s">
        <v>8</v>
      </c>
      <c r="C219" s="227" t="s">
        <v>9</v>
      </c>
      <c r="D219" s="227" t="s">
        <v>9</v>
      </c>
      <c r="E219" s="227" t="s">
        <v>9</v>
      </c>
    </row>
    <row r="220" spans="1:8" ht="15.75" thickBot="1" x14ac:dyDescent="0.3">
      <c r="A220" s="223" t="s">
        <v>17</v>
      </c>
      <c r="B220" s="228"/>
      <c r="C220" s="228">
        <v>2</v>
      </c>
      <c r="D220" s="228"/>
      <c r="E220" s="228"/>
    </row>
    <row r="221" spans="1:8" ht="23.25" thickBot="1" x14ac:dyDescent="0.3">
      <c r="A221" s="223" t="s">
        <v>18</v>
      </c>
      <c r="B221" s="228"/>
      <c r="C221" s="228">
        <v>9449</v>
      </c>
      <c r="D221" s="228"/>
      <c r="E221" s="228"/>
    </row>
    <row r="222" spans="1:8" ht="23.25" thickBot="1" x14ac:dyDescent="0.3">
      <c r="A222" s="223" t="s">
        <v>19</v>
      </c>
      <c r="B222" s="228" t="e">
        <f>B221/B220</f>
        <v>#DIV/0!</v>
      </c>
      <c r="C222" s="228">
        <f>C221/C220</f>
        <v>4724.5</v>
      </c>
      <c r="D222" s="228" t="e">
        <f>D221/D220</f>
        <v>#DIV/0!</v>
      </c>
      <c r="E222" s="228" t="e">
        <f>E221/E220</f>
        <v>#DIV/0!</v>
      </c>
    </row>
    <row r="223" spans="1:8" ht="15.75" thickBot="1" x14ac:dyDescent="0.3">
      <c r="A223" s="223" t="s">
        <v>20</v>
      </c>
      <c r="B223" s="229" t="s">
        <v>21</v>
      </c>
      <c r="C223" s="230" t="e">
        <f t="shared" ref="C223:E225" si="5">C220/B220-1</f>
        <v>#DIV/0!</v>
      </c>
      <c r="D223" s="230">
        <f t="shared" si="5"/>
        <v>-1</v>
      </c>
      <c r="E223" s="230" t="e">
        <f t="shared" si="5"/>
        <v>#DIV/0!</v>
      </c>
    </row>
    <row r="224" spans="1:8" ht="23.45" customHeight="1" thickBot="1" x14ac:dyDescent="0.3">
      <c r="A224" s="223" t="s">
        <v>22</v>
      </c>
      <c r="B224" s="229" t="s">
        <v>21</v>
      </c>
      <c r="C224" s="230" t="e">
        <f t="shared" si="5"/>
        <v>#DIV/0!</v>
      </c>
      <c r="D224" s="230">
        <f t="shared" si="5"/>
        <v>-1</v>
      </c>
      <c r="E224" s="230" t="e">
        <f t="shared" si="5"/>
        <v>#DIV/0!</v>
      </c>
    </row>
    <row r="225" spans="1:5" ht="21.6" customHeight="1" thickBot="1" x14ac:dyDescent="0.3">
      <c r="A225" s="223" t="s">
        <v>23</v>
      </c>
      <c r="B225" s="229" t="s">
        <v>21</v>
      </c>
      <c r="C225" s="230" t="e">
        <f t="shared" si="5"/>
        <v>#DIV/0!</v>
      </c>
      <c r="D225" s="230" t="e">
        <f t="shared" si="5"/>
        <v>#DIV/0!</v>
      </c>
      <c r="E225" s="230" t="e">
        <f t="shared" si="5"/>
        <v>#DIV/0!</v>
      </c>
    </row>
    <row r="226" spans="1:5" ht="19.149999999999999" customHeight="1" thickBot="1" x14ac:dyDescent="0.3">
      <c r="A226" s="249" t="s">
        <v>118</v>
      </c>
      <c r="B226" s="246"/>
      <c r="C226" s="246"/>
      <c r="D226" s="246"/>
      <c r="E226" s="247"/>
    </row>
    <row r="227" spans="1:5" ht="9" customHeight="1" x14ac:dyDescent="0.25">
      <c r="A227" s="244"/>
      <c r="B227" s="226">
        <v>2019</v>
      </c>
      <c r="C227" s="226">
        <v>2020</v>
      </c>
      <c r="D227" s="226">
        <v>2021</v>
      </c>
      <c r="E227" s="226">
        <v>2022</v>
      </c>
    </row>
    <row r="228" spans="1:5" ht="12" customHeight="1" thickBot="1" x14ac:dyDescent="0.3">
      <c r="A228" s="229"/>
      <c r="B228" s="227" t="s">
        <v>8</v>
      </c>
      <c r="C228" s="227" t="s">
        <v>9</v>
      </c>
      <c r="D228" s="227" t="s">
        <v>9</v>
      </c>
      <c r="E228" s="227" t="s">
        <v>9</v>
      </c>
    </row>
    <row r="229" spans="1:5" ht="23.25" thickBot="1" x14ac:dyDescent="0.3">
      <c r="A229" s="231" t="s">
        <v>36</v>
      </c>
      <c r="B229" s="232"/>
      <c r="C229" s="232"/>
      <c r="D229" s="232"/>
      <c r="E229" s="232"/>
    </row>
    <row r="230" spans="1:5" ht="15.75" hidden="1" thickBot="1" x14ac:dyDescent="0.3">
      <c r="A230" s="234" t="s">
        <v>57</v>
      </c>
      <c r="B230" s="232"/>
      <c r="C230" s="232"/>
      <c r="D230" s="232"/>
      <c r="E230" s="232"/>
    </row>
    <row r="231" spans="1:5" ht="15.75" hidden="1" thickBot="1" x14ac:dyDescent="0.3">
      <c r="A231" s="234" t="s">
        <v>66</v>
      </c>
      <c r="B231" s="232"/>
      <c r="C231" s="232"/>
      <c r="D231" s="232"/>
      <c r="E231" s="232"/>
    </row>
    <row r="232" spans="1:5" ht="15.75" hidden="1" thickBot="1" x14ac:dyDescent="0.3">
      <c r="A232" s="234" t="s">
        <v>62</v>
      </c>
      <c r="B232" s="232"/>
      <c r="C232" s="232"/>
      <c r="D232" s="232"/>
      <c r="E232" s="232"/>
    </row>
    <row r="233" spans="1:5" ht="15.75" hidden="1" thickBot="1" x14ac:dyDescent="0.3">
      <c r="A233" s="234" t="s">
        <v>63</v>
      </c>
      <c r="B233" s="232"/>
      <c r="C233" s="232"/>
      <c r="D233" s="232"/>
      <c r="E233" s="232"/>
    </row>
    <row r="234" spans="1:5" ht="23.25" thickBot="1" x14ac:dyDescent="0.3">
      <c r="A234" s="231" t="s">
        <v>37</v>
      </c>
      <c r="B234" s="233"/>
      <c r="C234" s="232">
        <v>9449</v>
      </c>
      <c r="D234" s="232"/>
      <c r="E234" s="232"/>
    </row>
    <row r="235" spans="1:5" ht="15.75" thickBot="1" x14ac:dyDescent="0.3">
      <c r="A235" s="234" t="s">
        <v>57</v>
      </c>
      <c r="B235" s="233"/>
      <c r="C235" s="233">
        <v>9449</v>
      </c>
      <c r="D235" s="233"/>
      <c r="E235" s="232"/>
    </row>
    <row r="236" spans="1:5" ht="15.75" hidden="1" thickBot="1" x14ac:dyDescent="0.3">
      <c r="A236" s="234" t="s">
        <v>66</v>
      </c>
      <c r="B236" s="233"/>
      <c r="C236" s="232"/>
      <c r="D236" s="232"/>
      <c r="E236" s="232"/>
    </row>
    <row r="237" spans="1:5" ht="15.75" hidden="1" thickBot="1" x14ac:dyDescent="0.3">
      <c r="A237" s="234" t="s">
        <v>62</v>
      </c>
      <c r="B237" s="233"/>
      <c r="C237" s="232"/>
      <c r="D237" s="232"/>
      <c r="E237" s="232"/>
    </row>
    <row r="238" spans="1:5" ht="15.75" hidden="1" thickBot="1" x14ac:dyDescent="0.3">
      <c r="A238" s="234" t="s">
        <v>63</v>
      </c>
      <c r="B238" s="233"/>
      <c r="C238" s="232"/>
      <c r="D238" s="232"/>
      <c r="E238" s="232"/>
    </row>
    <row r="239" spans="1:5" ht="23.25" thickBot="1" x14ac:dyDescent="0.3">
      <c r="A239" s="235" t="s">
        <v>41</v>
      </c>
      <c r="B239" s="233">
        <f>B234+B229</f>
        <v>0</v>
      </c>
      <c r="C239" s="233">
        <f>C234+C229</f>
        <v>9449</v>
      </c>
      <c r="D239" s="233">
        <f>D234+D229</f>
        <v>0</v>
      </c>
      <c r="E239" s="233">
        <f>E234+E229</f>
        <v>0</v>
      </c>
    </row>
    <row r="240" spans="1:5" ht="7.9" hidden="1" customHeight="1" x14ac:dyDescent="0.25">
      <c r="A240" s="392" t="s">
        <v>119</v>
      </c>
      <c r="B240" s="399"/>
      <c r="C240" s="400"/>
      <c r="D240" s="400"/>
      <c r="E240" s="401"/>
    </row>
    <row r="241" spans="1:8" ht="12" hidden="1" customHeight="1" x14ac:dyDescent="0.25">
      <c r="A241" s="374"/>
      <c r="B241" s="402"/>
      <c r="C241" s="403"/>
      <c r="D241" s="403"/>
      <c r="E241" s="404"/>
    </row>
    <row r="242" spans="1:8" ht="7.15" hidden="1" customHeight="1" thickBot="1" x14ac:dyDescent="0.3">
      <c r="A242" s="375"/>
      <c r="B242" s="405"/>
      <c r="C242" s="406"/>
      <c r="D242" s="406"/>
      <c r="E242" s="407"/>
    </row>
    <row r="243" spans="1:8" s="13" customFormat="1" ht="30" customHeight="1" thickBot="1" x14ac:dyDescent="0.25">
      <c r="A243" s="225" t="s">
        <v>47</v>
      </c>
      <c r="B243" s="390" t="s">
        <v>120</v>
      </c>
      <c r="C243" s="391"/>
      <c r="D243" s="242" t="s">
        <v>60</v>
      </c>
      <c r="E243" s="243" t="s">
        <v>121</v>
      </c>
      <c r="F243" s="12"/>
      <c r="G243" s="12"/>
      <c r="H243" s="12"/>
    </row>
    <row r="244" spans="1:8" ht="32.450000000000003" customHeight="1" thickBot="1" x14ac:dyDescent="0.3">
      <c r="A244" s="223" t="s">
        <v>15</v>
      </c>
      <c r="B244" s="337" t="s">
        <v>122</v>
      </c>
      <c r="C244" s="338"/>
      <c r="D244" s="338"/>
      <c r="E244" s="339"/>
    </row>
    <row r="245" spans="1:8" ht="11.45" customHeight="1" thickBot="1" x14ac:dyDescent="0.3">
      <c r="A245" s="223" t="s">
        <v>16</v>
      </c>
      <c r="B245" s="340" t="s">
        <v>112</v>
      </c>
      <c r="C245" s="341"/>
      <c r="D245" s="341"/>
      <c r="E245" s="342"/>
    </row>
    <row r="246" spans="1:8" ht="11.45" customHeight="1" x14ac:dyDescent="0.25">
      <c r="A246" s="346"/>
      <c r="B246" s="226">
        <v>2019</v>
      </c>
      <c r="C246" s="226">
        <v>2020</v>
      </c>
      <c r="D246" s="226">
        <v>2021</v>
      </c>
      <c r="E246" s="226">
        <v>2022</v>
      </c>
    </row>
    <row r="247" spans="1:8" ht="14.45" customHeight="1" thickBot="1" x14ac:dyDescent="0.3">
      <c r="A247" s="347"/>
      <c r="B247" s="227" t="s">
        <v>8</v>
      </c>
      <c r="C247" s="227" t="s">
        <v>9</v>
      </c>
      <c r="D247" s="227" t="s">
        <v>9</v>
      </c>
      <c r="E247" s="227" t="s">
        <v>9</v>
      </c>
    </row>
    <row r="248" spans="1:8" ht="11.45" customHeight="1" thickBot="1" x14ac:dyDescent="0.3">
      <c r="A248" s="223" t="s">
        <v>17</v>
      </c>
      <c r="B248" s="228">
        <v>0</v>
      </c>
      <c r="C248" s="228">
        <v>1</v>
      </c>
      <c r="D248" s="228">
        <v>1</v>
      </c>
      <c r="E248" s="228">
        <v>1</v>
      </c>
    </row>
    <row r="249" spans="1:8" ht="11.45" customHeight="1" thickBot="1" x14ac:dyDescent="0.3">
      <c r="A249" s="223" t="s">
        <v>18</v>
      </c>
      <c r="B249" s="228">
        <v>0</v>
      </c>
      <c r="C249" s="228">
        <v>83000</v>
      </c>
      <c r="D249" s="228">
        <v>55000</v>
      </c>
      <c r="E249" s="228">
        <v>52000</v>
      </c>
    </row>
    <row r="250" spans="1:8" ht="11.45" customHeight="1" thickBot="1" x14ac:dyDescent="0.3">
      <c r="A250" s="223" t="s">
        <v>19</v>
      </c>
      <c r="B250" s="228" t="e">
        <f>B249/B248</f>
        <v>#DIV/0!</v>
      </c>
      <c r="C250" s="228">
        <f>C249/C248</f>
        <v>83000</v>
      </c>
      <c r="D250" s="228">
        <f>D249/D248</f>
        <v>55000</v>
      </c>
      <c r="E250" s="228">
        <f>E249/E248</f>
        <v>52000</v>
      </c>
    </row>
    <row r="251" spans="1:8" ht="11.45" customHeight="1" thickBot="1" x14ac:dyDescent="0.3">
      <c r="A251" s="223" t="s">
        <v>20</v>
      </c>
      <c r="B251" s="229" t="s">
        <v>21</v>
      </c>
      <c r="C251" s="230" t="e">
        <f>C248/B248-1</f>
        <v>#DIV/0!</v>
      </c>
      <c r="D251" s="230">
        <f t="shared" ref="D251:E253" si="6">D248/C248-1</f>
        <v>0</v>
      </c>
      <c r="E251" s="230">
        <f t="shared" si="6"/>
        <v>0</v>
      </c>
    </row>
    <row r="252" spans="1:8" ht="22.9" customHeight="1" thickBot="1" x14ac:dyDescent="0.3">
      <c r="A252" s="223" t="s">
        <v>22</v>
      </c>
      <c r="B252" s="229" t="s">
        <v>21</v>
      </c>
      <c r="C252" s="230" t="e">
        <f>C249/B249-1</f>
        <v>#DIV/0!</v>
      </c>
      <c r="D252" s="230">
        <f t="shared" si="6"/>
        <v>-0.33734939759036142</v>
      </c>
      <c r="E252" s="230">
        <f t="shared" si="6"/>
        <v>-5.4545454545454564E-2</v>
      </c>
    </row>
    <row r="253" spans="1:8" ht="25.9" customHeight="1" thickBot="1" x14ac:dyDescent="0.3">
      <c r="A253" s="223" t="s">
        <v>23</v>
      </c>
      <c r="B253" s="229" t="s">
        <v>21</v>
      </c>
      <c r="C253" s="230" t="e">
        <f>C250/B250-1</f>
        <v>#DIV/0!</v>
      </c>
      <c r="D253" s="230">
        <f t="shared" si="6"/>
        <v>-0.33734939759036142</v>
      </c>
      <c r="E253" s="230">
        <f t="shared" si="6"/>
        <v>-5.4545454545454564E-2</v>
      </c>
    </row>
    <row r="254" spans="1:8" ht="17.45" customHeight="1" thickBot="1" x14ac:dyDescent="0.3">
      <c r="A254" s="348" t="s">
        <v>123</v>
      </c>
      <c r="B254" s="349"/>
      <c r="C254" s="349"/>
      <c r="D254" s="349"/>
      <c r="E254" s="350"/>
    </row>
    <row r="255" spans="1:8" ht="14.45" customHeight="1" x14ac:dyDescent="0.25">
      <c r="A255" s="346"/>
      <c r="B255" s="226">
        <v>2019</v>
      </c>
      <c r="C255" s="226">
        <v>2020</v>
      </c>
      <c r="D255" s="226">
        <v>2021</v>
      </c>
      <c r="E255" s="226">
        <v>2022</v>
      </c>
    </row>
    <row r="256" spans="1:8" ht="13.15" customHeight="1" thickBot="1" x14ac:dyDescent="0.3">
      <c r="A256" s="347"/>
      <c r="B256" s="227" t="s">
        <v>8</v>
      </c>
      <c r="C256" s="227" t="s">
        <v>9</v>
      </c>
      <c r="D256" s="227" t="s">
        <v>9</v>
      </c>
      <c r="E256" s="227" t="s">
        <v>9</v>
      </c>
    </row>
    <row r="257" spans="1:8" ht="11.45" customHeight="1" thickBot="1" x14ac:dyDescent="0.3">
      <c r="A257" s="231" t="s">
        <v>36</v>
      </c>
      <c r="B257" s="232"/>
      <c r="C257" s="232"/>
      <c r="D257" s="232"/>
      <c r="E257" s="232"/>
    </row>
    <row r="258" spans="1:8" ht="11.45" hidden="1" customHeight="1" x14ac:dyDescent="0.3">
      <c r="A258" s="234" t="s">
        <v>57</v>
      </c>
      <c r="B258" s="232"/>
      <c r="C258" s="232"/>
      <c r="D258" s="232"/>
      <c r="E258" s="232"/>
    </row>
    <row r="259" spans="1:8" ht="11.45" hidden="1" customHeight="1" thickBot="1" x14ac:dyDescent="0.3">
      <c r="A259" s="234" t="s">
        <v>66</v>
      </c>
      <c r="B259" s="232"/>
      <c r="C259" s="232"/>
      <c r="D259" s="232"/>
      <c r="E259" s="232"/>
    </row>
    <row r="260" spans="1:8" ht="11.45" hidden="1" customHeight="1" thickBot="1" x14ac:dyDescent="0.3">
      <c r="A260" s="234" t="s">
        <v>62</v>
      </c>
      <c r="B260" s="232"/>
      <c r="C260" s="232"/>
      <c r="D260" s="232"/>
      <c r="E260" s="232"/>
    </row>
    <row r="261" spans="1:8" ht="11.45" hidden="1" customHeight="1" thickBot="1" x14ac:dyDescent="0.3">
      <c r="A261" s="234" t="s">
        <v>63</v>
      </c>
      <c r="B261" s="232"/>
      <c r="C261" s="232"/>
      <c r="D261" s="232"/>
      <c r="E261" s="232"/>
    </row>
    <row r="262" spans="1:8" ht="11.45" customHeight="1" thickBot="1" x14ac:dyDescent="0.3">
      <c r="A262" s="231" t="s">
        <v>37</v>
      </c>
      <c r="B262" s="233"/>
      <c r="C262" s="232">
        <v>83000</v>
      </c>
      <c r="D262" s="232">
        <v>55000</v>
      </c>
      <c r="E262" s="232">
        <v>52000</v>
      </c>
    </row>
    <row r="263" spans="1:8" ht="11.45" customHeight="1" thickBot="1" x14ac:dyDescent="0.3">
      <c r="A263" s="234" t="s">
        <v>57</v>
      </c>
      <c r="B263" s="233"/>
      <c r="C263" s="232">
        <v>83000</v>
      </c>
      <c r="D263" s="233">
        <v>55000</v>
      </c>
      <c r="E263" s="233">
        <v>52000</v>
      </c>
    </row>
    <row r="264" spans="1:8" ht="11.45" hidden="1" customHeight="1" x14ac:dyDescent="0.3">
      <c r="A264" s="234" t="s">
        <v>66</v>
      </c>
      <c r="B264" s="233"/>
      <c r="C264" s="232"/>
      <c r="D264" s="232"/>
      <c r="E264" s="232"/>
    </row>
    <row r="265" spans="1:8" ht="11.45" hidden="1" customHeight="1" thickBot="1" x14ac:dyDescent="0.3">
      <c r="A265" s="234" t="s">
        <v>62</v>
      </c>
      <c r="B265" s="233"/>
      <c r="C265" s="232"/>
      <c r="D265" s="232"/>
      <c r="E265" s="232"/>
    </row>
    <row r="266" spans="1:8" ht="11.45" hidden="1" customHeight="1" thickBot="1" x14ac:dyDescent="0.3">
      <c r="A266" s="234" t="s">
        <v>63</v>
      </c>
      <c r="B266" s="233"/>
      <c r="C266" s="232"/>
      <c r="D266" s="232"/>
      <c r="E266" s="232"/>
    </row>
    <row r="267" spans="1:8" ht="11.45" customHeight="1" thickBot="1" x14ac:dyDescent="0.3">
      <c r="A267" s="235" t="s">
        <v>48</v>
      </c>
      <c r="B267" s="233">
        <f>B262+B257</f>
        <v>0</v>
      </c>
      <c r="C267" s="233">
        <f>C262+C257</f>
        <v>83000</v>
      </c>
      <c r="D267" s="233">
        <f>D262+D257</f>
        <v>55000</v>
      </c>
      <c r="E267" s="233">
        <f>E262+E257</f>
        <v>52000</v>
      </c>
    </row>
    <row r="268" spans="1:8" ht="4.9000000000000004" customHeight="1" x14ac:dyDescent="0.25">
      <c r="A268" s="392" t="s">
        <v>124</v>
      </c>
      <c r="B268" s="376" t="s">
        <v>125</v>
      </c>
      <c r="C268" s="377"/>
      <c r="D268" s="377"/>
      <c r="E268" s="378"/>
    </row>
    <row r="269" spans="1:8" ht="9.6" customHeight="1" x14ac:dyDescent="0.25">
      <c r="A269" s="374"/>
      <c r="B269" s="379"/>
      <c r="C269" s="380"/>
      <c r="D269" s="380"/>
      <c r="E269" s="381"/>
    </row>
    <row r="270" spans="1:8" ht="26.45" customHeight="1" thickBot="1" x14ac:dyDescent="0.3">
      <c r="A270" s="375"/>
      <c r="B270" s="382"/>
      <c r="C270" s="383"/>
      <c r="D270" s="383"/>
      <c r="E270" s="384"/>
    </row>
    <row r="271" spans="1:8" ht="15.75" thickBot="1" x14ac:dyDescent="0.3">
      <c r="A271" s="223" t="s">
        <v>126</v>
      </c>
      <c r="B271" s="393" t="s">
        <v>127</v>
      </c>
      <c r="C271" s="394"/>
      <c r="D271" s="394"/>
      <c r="E271" s="395"/>
    </row>
    <row r="272" spans="1:8" s="13" customFormat="1" ht="38.450000000000003" customHeight="1" thickBot="1" x14ac:dyDescent="0.25">
      <c r="A272" s="225" t="s">
        <v>59</v>
      </c>
      <c r="B272" s="390" t="s">
        <v>128</v>
      </c>
      <c r="C272" s="391"/>
      <c r="D272" s="242" t="s">
        <v>60</v>
      </c>
      <c r="E272" s="243" t="s">
        <v>129</v>
      </c>
      <c r="F272" s="12"/>
      <c r="G272" s="12"/>
      <c r="H272" s="12"/>
    </row>
    <row r="273" spans="1:5" ht="27.6" customHeight="1" thickBot="1" x14ac:dyDescent="0.3">
      <c r="A273" s="223" t="s">
        <v>15</v>
      </c>
      <c r="B273" s="343" t="s">
        <v>130</v>
      </c>
      <c r="C273" s="344"/>
      <c r="D273" s="344"/>
      <c r="E273" s="345"/>
    </row>
    <row r="274" spans="1:5" ht="15.75" thickBot="1" x14ac:dyDescent="0.3">
      <c r="A274" s="223" t="s">
        <v>16</v>
      </c>
      <c r="B274" s="340" t="s">
        <v>131</v>
      </c>
      <c r="C274" s="341"/>
      <c r="D274" s="341"/>
      <c r="E274" s="342"/>
    </row>
    <row r="275" spans="1:5" ht="12.75" customHeight="1" x14ac:dyDescent="0.25">
      <c r="A275" s="346"/>
      <c r="B275" s="226">
        <v>2019</v>
      </c>
      <c r="C275" s="226">
        <v>2020</v>
      </c>
      <c r="D275" s="226">
        <v>2021</v>
      </c>
      <c r="E275" s="226">
        <v>2022</v>
      </c>
    </row>
    <row r="276" spans="1:5" ht="14.45" customHeight="1" thickBot="1" x14ac:dyDescent="0.3">
      <c r="A276" s="347"/>
      <c r="B276" s="227" t="s">
        <v>8</v>
      </c>
      <c r="C276" s="227" t="s">
        <v>9</v>
      </c>
      <c r="D276" s="227" t="s">
        <v>9</v>
      </c>
      <c r="E276" s="227" t="s">
        <v>9</v>
      </c>
    </row>
    <row r="277" spans="1:5" ht="15.75" thickBot="1" x14ac:dyDescent="0.3">
      <c r="A277" s="223" t="s">
        <v>17</v>
      </c>
      <c r="B277" s="228">
        <v>18</v>
      </c>
      <c r="C277" s="228">
        <v>12</v>
      </c>
      <c r="D277" s="228">
        <v>36</v>
      </c>
      <c r="E277" s="228">
        <v>10</v>
      </c>
    </row>
    <row r="278" spans="1:5" ht="23.25" thickBot="1" x14ac:dyDescent="0.3">
      <c r="A278" s="223" t="s">
        <v>18</v>
      </c>
      <c r="B278" s="228">
        <v>15600</v>
      </c>
      <c r="C278" s="228">
        <v>10000</v>
      </c>
      <c r="D278" s="228">
        <v>30005</v>
      </c>
      <c r="E278" s="228">
        <v>8029</v>
      </c>
    </row>
    <row r="279" spans="1:5" ht="23.25" thickBot="1" x14ac:dyDescent="0.3">
      <c r="A279" s="223" t="s">
        <v>19</v>
      </c>
      <c r="B279" s="228">
        <f>B278/B277</f>
        <v>866.66666666666663</v>
      </c>
      <c r="C279" s="228">
        <f>C278/C277</f>
        <v>833.33333333333337</v>
      </c>
      <c r="D279" s="228">
        <f>D278/D277</f>
        <v>833.47222222222217</v>
      </c>
      <c r="E279" s="228">
        <f>E278/E277</f>
        <v>802.9</v>
      </c>
    </row>
    <row r="280" spans="1:5" ht="15.75" thickBot="1" x14ac:dyDescent="0.3">
      <c r="A280" s="223" t="s">
        <v>20</v>
      </c>
      <c r="B280" s="229" t="s">
        <v>21</v>
      </c>
      <c r="C280" s="230">
        <f t="shared" ref="C280:E282" si="7">C277/B277-1</f>
        <v>-0.33333333333333337</v>
      </c>
      <c r="D280" s="230">
        <f t="shared" si="7"/>
        <v>2</v>
      </c>
      <c r="E280" s="230">
        <f t="shared" si="7"/>
        <v>-0.72222222222222221</v>
      </c>
    </row>
    <row r="281" spans="1:5" ht="23.25" thickBot="1" x14ac:dyDescent="0.3">
      <c r="A281" s="223" t="s">
        <v>22</v>
      </c>
      <c r="B281" s="229" t="s">
        <v>21</v>
      </c>
      <c r="C281" s="230">
        <f t="shared" si="7"/>
        <v>-0.35897435897435892</v>
      </c>
      <c r="D281" s="230">
        <f t="shared" si="7"/>
        <v>2.0005000000000002</v>
      </c>
      <c r="E281" s="230">
        <f t="shared" si="7"/>
        <v>-0.73241126478920182</v>
      </c>
    </row>
    <row r="282" spans="1:5" ht="23.25" thickBot="1" x14ac:dyDescent="0.3">
      <c r="A282" s="223" t="s">
        <v>23</v>
      </c>
      <c r="B282" s="229" t="s">
        <v>21</v>
      </c>
      <c r="C282" s="230">
        <f t="shared" si="7"/>
        <v>-3.8461538461538325E-2</v>
      </c>
      <c r="D282" s="230">
        <f t="shared" si="7"/>
        <v>1.6666666666664831E-4</v>
      </c>
      <c r="E282" s="230">
        <f t="shared" si="7"/>
        <v>-3.6680553241126401E-2</v>
      </c>
    </row>
    <row r="283" spans="1:5" ht="19.149999999999999" customHeight="1" thickBot="1" x14ac:dyDescent="0.3">
      <c r="A283" s="348" t="s">
        <v>92</v>
      </c>
      <c r="B283" s="349"/>
      <c r="C283" s="349"/>
      <c r="D283" s="349"/>
      <c r="E283" s="350"/>
    </row>
    <row r="284" spans="1:5" ht="12.75" customHeight="1" x14ac:dyDescent="0.25">
      <c r="A284" s="346"/>
      <c r="B284" s="226">
        <v>2019</v>
      </c>
      <c r="C284" s="226">
        <v>2020</v>
      </c>
      <c r="D284" s="226">
        <v>2021</v>
      </c>
      <c r="E284" s="226">
        <v>2022</v>
      </c>
    </row>
    <row r="285" spans="1:5" ht="15.6" customHeight="1" thickBot="1" x14ac:dyDescent="0.3">
      <c r="A285" s="347"/>
      <c r="B285" s="227" t="s">
        <v>8</v>
      </c>
      <c r="C285" s="227" t="s">
        <v>9</v>
      </c>
      <c r="D285" s="227" t="s">
        <v>9</v>
      </c>
      <c r="E285" s="227" t="s">
        <v>9</v>
      </c>
    </row>
    <row r="286" spans="1:5" ht="23.25" thickBot="1" x14ac:dyDescent="0.3">
      <c r="A286" s="231" t="s">
        <v>36</v>
      </c>
      <c r="B286" s="232"/>
      <c r="C286" s="232"/>
      <c r="D286" s="232"/>
      <c r="E286" s="232"/>
    </row>
    <row r="287" spans="1:5" ht="15.75" thickBot="1" x14ac:dyDescent="0.3">
      <c r="A287" s="234" t="s">
        <v>57</v>
      </c>
      <c r="B287" s="232"/>
      <c r="C287" s="232"/>
      <c r="D287" s="232"/>
      <c r="E287" s="232"/>
    </row>
    <row r="288" spans="1:5" ht="15.75" thickBot="1" x14ac:dyDescent="0.3">
      <c r="A288" s="234" t="s">
        <v>66</v>
      </c>
      <c r="B288" s="232"/>
      <c r="C288" s="232"/>
      <c r="D288" s="232"/>
      <c r="E288" s="232"/>
    </row>
    <row r="289" spans="1:8" ht="15.75" thickBot="1" x14ac:dyDescent="0.3">
      <c r="A289" s="234" t="s">
        <v>62</v>
      </c>
      <c r="B289" s="232"/>
      <c r="C289" s="232"/>
      <c r="D289" s="232"/>
      <c r="E289" s="232"/>
    </row>
    <row r="290" spans="1:8" ht="15.75" thickBot="1" x14ac:dyDescent="0.3">
      <c r="A290" s="234" t="s">
        <v>63</v>
      </c>
      <c r="B290" s="232"/>
      <c r="C290" s="232"/>
      <c r="D290" s="232"/>
      <c r="E290" s="232"/>
    </row>
    <row r="291" spans="1:8" ht="23.25" thickBot="1" x14ac:dyDescent="0.3">
      <c r="A291" s="231" t="s">
        <v>37</v>
      </c>
      <c r="B291" s="233">
        <v>15600</v>
      </c>
      <c r="C291" s="232">
        <v>10000</v>
      </c>
      <c r="D291" s="232">
        <v>30005</v>
      </c>
      <c r="E291" s="232">
        <v>8029</v>
      </c>
    </row>
    <row r="292" spans="1:8" ht="15.75" thickBot="1" x14ac:dyDescent="0.3">
      <c r="A292" s="234" t="s">
        <v>57</v>
      </c>
      <c r="B292" s="233">
        <v>15600</v>
      </c>
      <c r="C292" s="233">
        <v>10000</v>
      </c>
      <c r="D292" s="233">
        <v>30005</v>
      </c>
      <c r="E292" s="233">
        <v>8029</v>
      </c>
    </row>
    <row r="293" spans="1:8" ht="15.75" thickBot="1" x14ac:dyDescent="0.3">
      <c r="A293" s="234" t="s">
        <v>66</v>
      </c>
      <c r="B293" s="233"/>
      <c r="C293" s="232"/>
      <c r="D293" s="232"/>
      <c r="E293" s="232"/>
    </row>
    <row r="294" spans="1:8" ht="15.75" thickBot="1" x14ac:dyDescent="0.3">
      <c r="A294" s="234" t="s">
        <v>62</v>
      </c>
      <c r="B294" s="233"/>
      <c r="C294" s="232"/>
      <c r="D294" s="232"/>
      <c r="E294" s="232"/>
    </row>
    <row r="295" spans="1:8" ht="15.75" thickBot="1" x14ac:dyDescent="0.3">
      <c r="A295" s="234" t="s">
        <v>63</v>
      </c>
      <c r="B295" s="233"/>
      <c r="C295" s="232"/>
      <c r="D295" s="232"/>
      <c r="E295" s="232"/>
    </row>
    <row r="296" spans="1:8" ht="23.25" thickBot="1" x14ac:dyDescent="0.3">
      <c r="A296" s="235" t="s">
        <v>31</v>
      </c>
      <c r="B296" s="233">
        <f>B291+B286</f>
        <v>15600</v>
      </c>
      <c r="C296" s="233">
        <f>C291+C286</f>
        <v>10000</v>
      </c>
      <c r="D296" s="233">
        <f>D291+D286</f>
        <v>30005</v>
      </c>
      <c r="E296" s="233">
        <f>E291+E286</f>
        <v>8029</v>
      </c>
    </row>
    <row r="297" spans="1:8" ht="10.9" hidden="1" customHeight="1" x14ac:dyDescent="0.25">
      <c r="A297" s="368" t="s">
        <v>38</v>
      </c>
      <c r="B297" s="371"/>
      <c r="C297" s="362"/>
      <c r="D297" s="362"/>
      <c r="E297" s="363"/>
    </row>
    <row r="298" spans="1:8" ht="4.9000000000000004" hidden="1" customHeight="1" x14ac:dyDescent="0.25">
      <c r="A298" s="369"/>
      <c r="B298" s="372"/>
      <c r="C298" s="364"/>
      <c r="D298" s="364"/>
      <c r="E298" s="365"/>
    </row>
    <row r="299" spans="1:8" ht="7.9" hidden="1" customHeight="1" thickBot="1" x14ac:dyDescent="0.3">
      <c r="A299" s="370"/>
      <c r="B299" s="373"/>
      <c r="C299" s="366"/>
      <c r="D299" s="366"/>
      <c r="E299" s="367"/>
    </row>
    <row r="300" spans="1:8" s="13" customFormat="1" ht="38.450000000000003" customHeight="1" thickBot="1" x14ac:dyDescent="0.25">
      <c r="A300" s="225" t="s">
        <v>71</v>
      </c>
      <c r="B300" s="390" t="s">
        <v>132</v>
      </c>
      <c r="C300" s="391"/>
      <c r="D300" s="242" t="s">
        <v>60</v>
      </c>
      <c r="E300" s="243"/>
      <c r="F300" s="12"/>
      <c r="G300" s="12"/>
      <c r="H300" s="12"/>
    </row>
    <row r="301" spans="1:8" ht="27.6" customHeight="1" thickBot="1" x14ac:dyDescent="0.3">
      <c r="A301" s="223" t="s">
        <v>15</v>
      </c>
      <c r="B301" s="343" t="s">
        <v>133</v>
      </c>
      <c r="C301" s="344"/>
      <c r="D301" s="344"/>
      <c r="E301" s="345"/>
    </row>
    <row r="302" spans="1:8" ht="15.75" thickBot="1" x14ac:dyDescent="0.3">
      <c r="A302" s="223" t="s">
        <v>16</v>
      </c>
      <c r="B302" s="340" t="s">
        <v>131</v>
      </c>
      <c r="C302" s="341"/>
      <c r="D302" s="341"/>
      <c r="E302" s="342"/>
    </row>
    <row r="303" spans="1:8" ht="12.75" customHeight="1" x14ac:dyDescent="0.25">
      <c r="A303" s="346"/>
      <c r="B303" s="226">
        <v>2019</v>
      </c>
      <c r="C303" s="226">
        <v>2020</v>
      </c>
      <c r="D303" s="226">
        <v>2021</v>
      </c>
      <c r="E303" s="226">
        <v>2022</v>
      </c>
    </row>
    <row r="304" spans="1:8" ht="14.45" customHeight="1" thickBot="1" x14ac:dyDescent="0.3">
      <c r="A304" s="347"/>
      <c r="B304" s="227" t="s">
        <v>8</v>
      </c>
      <c r="C304" s="227" t="s">
        <v>9</v>
      </c>
      <c r="D304" s="227" t="s">
        <v>9</v>
      </c>
      <c r="E304" s="227" t="s">
        <v>9</v>
      </c>
    </row>
    <row r="305" spans="1:5" ht="15.75" thickBot="1" x14ac:dyDescent="0.3">
      <c r="A305" s="223" t="s">
        <v>17</v>
      </c>
      <c r="B305" s="228"/>
      <c r="C305" s="228"/>
      <c r="D305" s="228"/>
      <c r="E305" s="228">
        <v>253</v>
      </c>
    </row>
    <row r="306" spans="1:5" ht="23.25" thickBot="1" x14ac:dyDescent="0.3">
      <c r="A306" s="223" t="s">
        <v>18</v>
      </c>
      <c r="B306" s="228"/>
      <c r="C306" s="228"/>
      <c r="D306" s="228"/>
      <c r="E306" s="228">
        <v>10000</v>
      </c>
    </row>
    <row r="307" spans="1:5" ht="23.25" thickBot="1" x14ac:dyDescent="0.3">
      <c r="A307" s="223" t="s">
        <v>19</v>
      </c>
      <c r="B307" s="228" t="e">
        <f>B306/B305</f>
        <v>#DIV/0!</v>
      </c>
      <c r="C307" s="228" t="e">
        <f>C306/C305</f>
        <v>#DIV/0!</v>
      </c>
      <c r="D307" s="228" t="e">
        <f>D306/D305</f>
        <v>#DIV/0!</v>
      </c>
      <c r="E307" s="228">
        <f>E306/E305</f>
        <v>39.525691699604742</v>
      </c>
    </row>
    <row r="308" spans="1:5" ht="15.75" thickBot="1" x14ac:dyDescent="0.3">
      <c r="A308" s="223" t="s">
        <v>20</v>
      </c>
      <c r="B308" s="229" t="s">
        <v>21</v>
      </c>
      <c r="C308" s="230" t="e">
        <f t="shared" ref="C308:E310" si="8">C305/B305-1</f>
        <v>#DIV/0!</v>
      </c>
      <c r="D308" s="230" t="e">
        <f t="shared" si="8"/>
        <v>#DIV/0!</v>
      </c>
      <c r="E308" s="230" t="e">
        <f t="shared" si="8"/>
        <v>#DIV/0!</v>
      </c>
    </row>
    <row r="309" spans="1:5" ht="23.25" thickBot="1" x14ac:dyDescent="0.3">
      <c r="A309" s="223" t="s">
        <v>22</v>
      </c>
      <c r="B309" s="229" t="s">
        <v>21</v>
      </c>
      <c r="C309" s="230" t="e">
        <f t="shared" si="8"/>
        <v>#DIV/0!</v>
      </c>
      <c r="D309" s="230" t="e">
        <f t="shared" si="8"/>
        <v>#DIV/0!</v>
      </c>
      <c r="E309" s="230" t="e">
        <f t="shared" si="8"/>
        <v>#DIV/0!</v>
      </c>
    </row>
    <row r="310" spans="1:5" ht="23.25" thickBot="1" x14ac:dyDescent="0.3">
      <c r="A310" s="223" t="s">
        <v>23</v>
      </c>
      <c r="B310" s="229" t="s">
        <v>21</v>
      </c>
      <c r="C310" s="230" t="e">
        <f t="shared" si="8"/>
        <v>#DIV/0!</v>
      </c>
      <c r="D310" s="230" t="e">
        <f t="shared" si="8"/>
        <v>#DIV/0!</v>
      </c>
      <c r="E310" s="230" t="e">
        <f t="shared" si="8"/>
        <v>#DIV/0!</v>
      </c>
    </row>
    <row r="311" spans="1:5" ht="19.149999999999999" customHeight="1" thickBot="1" x14ac:dyDescent="0.3">
      <c r="A311" s="348" t="s">
        <v>134</v>
      </c>
      <c r="B311" s="349"/>
      <c r="C311" s="349"/>
      <c r="D311" s="349"/>
      <c r="E311" s="350"/>
    </row>
    <row r="312" spans="1:5" ht="12.75" customHeight="1" x14ac:dyDescent="0.25">
      <c r="A312" s="346"/>
      <c r="B312" s="226">
        <v>2019</v>
      </c>
      <c r="C312" s="226">
        <v>2020</v>
      </c>
      <c r="D312" s="226">
        <v>2021</v>
      </c>
      <c r="E312" s="226">
        <v>2022</v>
      </c>
    </row>
    <row r="313" spans="1:5" ht="15.6" customHeight="1" thickBot="1" x14ac:dyDescent="0.3">
      <c r="A313" s="347"/>
      <c r="B313" s="227" t="s">
        <v>8</v>
      </c>
      <c r="C313" s="227" t="s">
        <v>9</v>
      </c>
      <c r="D313" s="227" t="s">
        <v>9</v>
      </c>
      <c r="E313" s="227" t="s">
        <v>9</v>
      </c>
    </row>
    <row r="314" spans="1:5" ht="23.25" thickBot="1" x14ac:dyDescent="0.3">
      <c r="A314" s="231" t="s">
        <v>36</v>
      </c>
      <c r="B314" s="232"/>
      <c r="C314" s="232"/>
      <c r="D314" s="232"/>
      <c r="E314" s="232"/>
    </row>
    <row r="315" spans="1:5" ht="15.75" hidden="1" thickBot="1" x14ac:dyDescent="0.3">
      <c r="A315" s="234" t="s">
        <v>57</v>
      </c>
      <c r="B315" s="232"/>
      <c r="C315" s="232"/>
      <c r="D315" s="232"/>
      <c r="E315" s="232"/>
    </row>
    <row r="316" spans="1:5" ht="15.75" hidden="1" thickBot="1" x14ac:dyDescent="0.3">
      <c r="A316" s="234" t="s">
        <v>66</v>
      </c>
      <c r="B316" s="232"/>
      <c r="C316" s="232"/>
      <c r="D316" s="232"/>
      <c r="E316" s="232"/>
    </row>
    <row r="317" spans="1:5" ht="15.75" hidden="1" thickBot="1" x14ac:dyDescent="0.3">
      <c r="A317" s="234" t="s">
        <v>62</v>
      </c>
      <c r="B317" s="232"/>
      <c r="C317" s="232"/>
      <c r="D317" s="232"/>
      <c r="E317" s="232"/>
    </row>
    <row r="318" spans="1:5" ht="15.75" hidden="1" thickBot="1" x14ac:dyDescent="0.3">
      <c r="A318" s="234" t="s">
        <v>63</v>
      </c>
      <c r="B318" s="232"/>
      <c r="C318" s="232"/>
      <c r="D318" s="232"/>
      <c r="E318" s="232"/>
    </row>
    <row r="319" spans="1:5" ht="23.25" thickBot="1" x14ac:dyDescent="0.3">
      <c r="A319" s="231" t="s">
        <v>37</v>
      </c>
      <c r="B319" s="233"/>
      <c r="C319" s="232"/>
      <c r="D319" s="232"/>
      <c r="E319" s="232">
        <v>10000</v>
      </c>
    </row>
    <row r="320" spans="1:5" ht="15.75" thickBot="1" x14ac:dyDescent="0.3">
      <c r="A320" s="234" t="s">
        <v>57</v>
      </c>
      <c r="B320" s="233"/>
      <c r="C320" s="233"/>
      <c r="D320" s="233"/>
      <c r="E320" s="233">
        <v>10000</v>
      </c>
    </row>
    <row r="321" spans="1:8" ht="15.75" hidden="1" thickBot="1" x14ac:dyDescent="0.3">
      <c r="A321" s="234" t="s">
        <v>66</v>
      </c>
      <c r="B321" s="233"/>
      <c r="C321" s="232"/>
      <c r="D321" s="232"/>
      <c r="E321" s="232"/>
    </row>
    <row r="322" spans="1:8" ht="15.75" hidden="1" thickBot="1" x14ac:dyDescent="0.3">
      <c r="A322" s="234" t="s">
        <v>62</v>
      </c>
      <c r="B322" s="233"/>
      <c r="C322" s="232"/>
      <c r="D322" s="232"/>
      <c r="E322" s="232"/>
    </row>
    <row r="323" spans="1:8" ht="15.75" hidden="1" thickBot="1" x14ac:dyDescent="0.3">
      <c r="A323" s="234" t="s">
        <v>63</v>
      </c>
      <c r="B323" s="233"/>
      <c r="C323" s="232"/>
      <c r="D323" s="232"/>
      <c r="E323" s="232"/>
    </row>
    <row r="324" spans="1:8" ht="23.25" thickBot="1" x14ac:dyDescent="0.3">
      <c r="A324" s="235" t="s">
        <v>41</v>
      </c>
      <c r="B324" s="233">
        <f>B319+B314</f>
        <v>0</v>
      </c>
      <c r="C324" s="233">
        <f>C319+C314</f>
        <v>0</v>
      </c>
      <c r="D324" s="233">
        <f>D319+D314</f>
        <v>0</v>
      </c>
      <c r="E324" s="233">
        <f>E319+E314</f>
        <v>10000</v>
      </c>
    </row>
    <row r="325" spans="1:8" ht="10.9" hidden="1" customHeight="1" x14ac:dyDescent="0.25">
      <c r="A325" s="368" t="s">
        <v>135</v>
      </c>
      <c r="B325" s="371"/>
      <c r="C325" s="362"/>
      <c r="D325" s="362"/>
      <c r="E325" s="363"/>
    </row>
    <row r="326" spans="1:8" ht="4.9000000000000004" hidden="1" customHeight="1" x14ac:dyDescent="0.25">
      <c r="A326" s="369"/>
      <c r="B326" s="372"/>
      <c r="C326" s="364"/>
      <c r="D326" s="364"/>
      <c r="E326" s="365"/>
    </row>
    <row r="327" spans="1:8" ht="7.9" hidden="1" customHeight="1" thickBot="1" x14ac:dyDescent="0.3">
      <c r="A327" s="370"/>
      <c r="B327" s="373"/>
      <c r="C327" s="366"/>
      <c r="D327" s="366"/>
      <c r="E327" s="367"/>
    </row>
    <row r="328" spans="1:8" s="13" customFormat="1" ht="40.15" customHeight="1" thickBot="1" x14ac:dyDescent="0.25">
      <c r="A328" s="225" t="s">
        <v>72</v>
      </c>
      <c r="B328" s="390" t="s">
        <v>136</v>
      </c>
      <c r="C328" s="391"/>
      <c r="D328" s="242" t="s">
        <v>60</v>
      </c>
      <c r="E328" s="243" t="s">
        <v>137</v>
      </c>
      <c r="F328" s="12"/>
      <c r="G328" s="12"/>
      <c r="H328" s="12"/>
    </row>
    <row r="329" spans="1:8" ht="24" customHeight="1" thickBot="1" x14ac:dyDescent="0.3">
      <c r="A329" s="223" t="s">
        <v>15</v>
      </c>
      <c r="B329" s="343" t="s">
        <v>138</v>
      </c>
      <c r="C329" s="344"/>
      <c r="D329" s="344"/>
      <c r="E329" s="345"/>
    </row>
    <row r="330" spans="1:8" ht="15.75" thickBot="1" x14ac:dyDescent="0.3">
      <c r="A330" s="223" t="s">
        <v>16</v>
      </c>
      <c r="B330" s="340" t="s">
        <v>131</v>
      </c>
      <c r="C330" s="341"/>
      <c r="D330" s="341"/>
      <c r="E330" s="342"/>
    </row>
    <row r="331" spans="1:8" ht="12.75" customHeight="1" x14ac:dyDescent="0.25">
      <c r="A331" s="346"/>
      <c r="B331" s="226">
        <v>2019</v>
      </c>
      <c r="C331" s="226">
        <v>2020</v>
      </c>
      <c r="D331" s="226">
        <v>2021</v>
      </c>
      <c r="E331" s="226">
        <v>2022</v>
      </c>
    </row>
    <row r="332" spans="1:8" ht="14.45" customHeight="1" thickBot="1" x14ac:dyDescent="0.3">
      <c r="A332" s="347"/>
      <c r="B332" s="227" t="s">
        <v>8</v>
      </c>
      <c r="C332" s="227" t="s">
        <v>9</v>
      </c>
      <c r="D332" s="227" t="s">
        <v>9</v>
      </c>
      <c r="E332" s="227" t="s">
        <v>9</v>
      </c>
    </row>
    <row r="333" spans="1:8" ht="15.75" thickBot="1" x14ac:dyDescent="0.3">
      <c r="A333" s="223" t="s">
        <v>17</v>
      </c>
      <c r="B333" s="228">
        <v>12</v>
      </c>
      <c r="C333" s="228">
        <v>0</v>
      </c>
      <c r="D333" s="228">
        <v>21</v>
      </c>
      <c r="E333" s="228">
        <v>0</v>
      </c>
    </row>
    <row r="334" spans="1:8" ht="23.25" thickBot="1" x14ac:dyDescent="0.3">
      <c r="A334" s="223" t="s">
        <v>18</v>
      </c>
      <c r="B334" s="228">
        <v>11000</v>
      </c>
      <c r="C334" s="228">
        <v>0</v>
      </c>
      <c r="D334" s="228">
        <v>20000</v>
      </c>
      <c r="E334" s="228">
        <v>0</v>
      </c>
    </row>
    <row r="335" spans="1:8" ht="23.25" thickBot="1" x14ac:dyDescent="0.3">
      <c r="A335" s="223" t="s">
        <v>19</v>
      </c>
      <c r="B335" s="228">
        <f>B334/B333</f>
        <v>916.66666666666663</v>
      </c>
      <c r="C335" s="228" t="e">
        <f>C334/C333</f>
        <v>#DIV/0!</v>
      </c>
      <c r="D335" s="228">
        <f>D334/D333</f>
        <v>952.38095238095241</v>
      </c>
      <c r="E335" s="228" t="e">
        <f>E334/E333</f>
        <v>#DIV/0!</v>
      </c>
    </row>
    <row r="336" spans="1:8" ht="15.75" thickBot="1" x14ac:dyDescent="0.3">
      <c r="A336" s="223" t="s">
        <v>20</v>
      </c>
      <c r="B336" s="229" t="s">
        <v>21</v>
      </c>
      <c r="C336" s="230">
        <f t="shared" ref="C336:E338" si="9">C333/B333-1</f>
        <v>-1</v>
      </c>
      <c r="D336" s="230" t="e">
        <f t="shared" si="9"/>
        <v>#DIV/0!</v>
      </c>
      <c r="E336" s="230">
        <f t="shared" si="9"/>
        <v>-1</v>
      </c>
    </row>
    <row r="337" spans="1:5" ht="27" customHeight="1" thickBot="1" x14ac:dyDescent="0.3">
      <c r="A337" s="223" t="s">
        <v>22</v>
      </c>
      <c r="B337" s="229" t="s">
        <v>21</v>
      </c>
      <c r="C337" s="230">
        <f t="shared" si="9"/>
        <v>-1</v>
      </c>
      <c r="D337" s="230" t="e">
        <f t="shared" si="9"/>
        <v>#DIV/0!</v>
      </c>
      <c r="E337" s="230">
        <f t="shared" si="9"/>
        <v>-1</v>
      </c>
    </row>
    <row r="338" spans="1:5" ht="27" customHeight="1" thickBot="1" x14ac:dyDescent="0.3">
      <c r="A338" s="223" t="s">
        <v>23</v>
      </c>
      <c r="B338" s="229" t="s">
        <v>21</v>
      </c>
      <c r="C338" s="230" t="e">
        <f t="shared" si="9"/>
        <v>#DIV/0!</v>
      </c>
      <c r="D338" s="230" t="e">
        <f t="shared" si="9"/>
        <v>#DIV/0!</v>
      </c>
      <c r="E338" s="230" t="e">
        <f t="shared" si="9"/>
        <v>#DIV/0!</v>
      </c>
    </row>
    <row r="339" spans="1:5" ht="19.149999999999999" customHeight="1" thickBot="1" x14ac:dyDescent="0.3">
      <c r="A339" s="348" t="s">
        <v>123</v>
      </c>
      <c r="B339" s="349"/>
      <c r="C339" s="349"/>
      <c r="D339" s="349"/>
      <c r="E339" s="350"/>
    </row>
    <row r="340" spans="1:5" ht="9.6" customHeight="1" x14ac:dyDescent="0.25">
      <c r="A340" s="346"/>
      <c r="B340" s="226">
        <v>2019</v>
      </c>
      <c r="C340" s="226">
        <v>2020</v>
      </c>
      <c r="D340" s="226">
        <v>2021</v>
      </c>
      <c r="E340" s="226">
        <v>2022</v>
      </c>
    </row>
    <row r="341" spans="1:5" ht="12" customHeight="1" thickBot="1" x14ac:dyDescent="0.3">
      <c r="A341" s="347"/>
      <c r="B341" s="227" t="s">
        <v>8</v>
      </c>
      <c r="C341" s="227" t="s">
        <v>9</v>
      </c>
      <c r="D341" s="227" t="s">
        <v>9</v>
      </c>
      <c r="E341" s="227" t="s">
        <v>9</v>
      </c>
    </row>
    <row r="342" spans="1:5" ht="23.25" hidden="1" thickBot="1" x14ac:dyDescent="0.3">
      <c r="A342" s="231" t="s">
        <v>36</v>
      </c>
      <c r="B342" s="232"/>
      <c r="C342" s="232"/>
      <c r="D342" s="232"/>
      <c r="E342" s="232"/>
    </row>
    <row r="343" spans="1:5" ht="15.75" hidden="1" thickBot="1" x14ac:dyDescent="0.3">
      <c r="A343" s="234" t="s">
        <v>57</v>
      </c>
      <c r="B343" s="232"/>
      <c r="C343" s="232"/>
      <c r="D343" s="232"/>
      <c r="E343" s="232"/>
    </row>
    <row r="344" spans="1:5" ht="15.75" hidden="1" thickBot="1" x14ac:dyDescent="0.3">
      <c r="A344" s="234" t="s">
        <v>66</v>
      </c>
      <c r="B344" s="232"/>
      <c r="C344" s="232"/>
      <c r="D344" s="232"/>
      <c r="E344" s="232"/>
    </row>
    <row r="345" spans="1:5" ht="15.75" hidden="1" thickBot="1" x14ac:dyDescent="0.3">
      <c r="A345" s="234" t="s">
        <v>62</v>
      </c>
      <c r="B345" s="232"/>
      <c r="C345" s="232"/>
      <c r="D345" s="232"/>
      <c r="E345" s="232"/>
    </row>
    <row r="346" spans="1:5" ht="15.75" hidden="1" thickBot="1" x14ac:dyDescent="0.3">
      <c r="A346" s="234" t="s">
        <v>63</v>
      </c>
      <c r="B346" s="232"/>
      <c r="C346" s="232"/>
      <c r="D346" s="232"/>
      <c r="E346" s="232"/>
    </row>
    <row r="347" spans="1:5" ht="23.25" thickBot="1" x14ac:dyDescent="0.3">
      <c r="A347" s="231" t="s">
        <v>37</v>
      </c>
      <c r="B347" s="233">
        <v>11000</v>
      </c>
      <c r="C347" s="232">
        <v>0</v>
      </c>
      <c r="D347" s="232">
        <v>20000</v>
      </c>
      <c r="E347" s="232">
        <v>0</v>
      </c>
    </row>
    <row r="348" spans="1:5" ht="15.75" thickBot="1" x14ac:dyDescent="0.3">
      <c r="A348" s="234" t="s">
        <v>57</v>
      </c>
      <c r="B348" s="233">
        <v>11000</v>
      </c>
      <c r="C348" s="233">
        <v>0</v>
      </c>
      <c r="D348" s="233">
        <v>20000</v>
      </c>
      <c r="E348" s="233">
        <v>0</v>
      </c>
    </row>
    <row r="349" spans="1:5" ht="15.75" hidden="1" thickBot="1" x14ac:dyDescent="0.3">
      <c r="A349" s="234" t="s">
        <v>66</v>
      </c>
      <c r="B349" s="233"/>
      <c r="C349" s="232"/>
      <c r="D349" s="232"/>
      <c r="E349" s="232"/>
    </row>
    <row r="350" spans="1:5" ht="15.75" hidden="1" thickBot="1" x14ac:dyDescent="0.3">
      <c r="A350" s="234" t="s">
        <v>62</v>
      </c>
      <c r="B350" s="233"/>
      <c r="C350" s="232"/>
      <c r="D350" s="232"/>
      <c r="E350" s="232"/>
    </row>
    <row r="351" spans="1:5" ht="15.75" hidden="1" thickBot="1" x14ac:dyDescent="0.3">
      <c r="A351" s="234" t="s">
        <v>63</v>
      </c>
      <c r="B351" s="233"/>
      <c r="C351" s="232"/>
      <c r="D351" s="232"/>
      <c r="E351" s="232"/>
    </row>
    <row r="352" spans="1:5" ht="23.25" thickBot="1" x14ac:dyDescent="0.3">
      <c r="A352" s="235" t="s">
        <v>48</v>
      </c>
      <c r="B352" s="233">
        <f>B347+B342</f>
        <v>11000</v>
      </c>
      <c r="C352" s="233">
        <f>C347+C342</f>
        <v>0</v>
      </c>
      <c r="D352" s="233">
        <f>D347+D342</f>
        <v>20000</v>
      </c>
      <c r="E352" s="233">
        <f>E347+E342</f>
        <v>0</v>
      </c>
    </row>
    <row r="353" spans="1:8" ht="10.9" customHeight="1" x14ac:dyDescent="0.25">
      <c r="A353" s="368" t="s">
        <v>124</v>
      </c>
      <c r="B353" s="371"/>
      <c r="C353" s="362"/>
      <c r="D353" s="362"/>
      <c r="E353" s="363"/>
    </row>
    <row r="354" spans="1:8" ht="4.9000000000000004" customHeight="1" x14ac:dyDescent="0.25">
      <c r="A354" s="369"/>
      <c r="B354" s="372"/>
      <c r="C354" s="364"/>
      <c r="D354" s="364"/>
      <c r="E354" s="365"/>
    </row>
    <row r="355" spans="1:8" ht="7.9" customHeight="1" thickBot="1" x14ac:dyDescent="0.3">
      <c r="A355" s="370"/>
      <c r="B355" s="373"/>
      <c r="C355" s="366"/>
      <c r="D355" s="366"/>
      <c r="E355" s="367"/>
    </row>
    <row r="356" spans="1:8" s="13" customFormat="1" ht="33" customHeight="1" thickBot="1" x14ac:dyDescent="0.25">
      <c r="A356" s="225" t="s">
        <v>49</v>
      </c>
      <c r="B356" s="390" t="s">
        <v>139</v>
      </c>
      <c r="C356" s="391"/>
      <c r="D356" s="242" t="s">
        <v>60</v>
      </c>
      <c r="E356" s="243" t="s">
        <v>140</v>
      </c>
      <c r="F356" s="12"/>
      <c r="G356" s="12"/>
      <c r="H356" s="12"/>
    </row>
    <row r="357" spans="1:8" ht="24.6" customHeight="1" thickBot="1" x14ac:dyDescent="0.3">
      <c r="A357" s="223" t="s">
        <v>15</v>
      </c>
      <c r="B357" s="343" t="s">
        <v>141</v>
      </c>
      <c r="C357" s="344"/>
      <c r="D357" s="344"/>
      <c r="E357" s="345"/>
    </row>
    <row r="358" spans="1:8" ht="15.75" thickBot="1" x14ac:dyDescent="0.3">
      <c r="A358" s="223" t="s">
        <v>16</v>
      </c>
      <c r="B358" s="340" t="s">
        <v>131</v>
      </c>
      <c r="C358" s="341"/>
      <c r="D358" s="341"/>
      <c r="E358" s="342"/>
    </row>
    <row r="359" spans="1:8" ht="12.75" customHeight="1" x14ac:dyDescent="0.25">
      <c r="A359" s="346"/>
      <c r="B359" s="226">
        <v>2019</v>
      </c>
      <c r="C359" s="226">
        <v>2020</v>
      </c>
      <c r="D359" s="226">
        <v>2021</v>
      </c>
      <c r="E359" s="226">
        <v>2022</v>
      </c>
    </row>
    <row r="360" spans="1:8" ht="14.45" customHeight="1" thickBot="1" x14ac:dyDescent="0.3">
      <c r="A360" s="347"/>
      <c r="B360" s="227" t="s">
        <v>8</v>
      </c>
      <c r="C360" s="227" t="s">
        <v>9</v>
      </c>
      <c r="D360" s="227" t="s">
        <v>9</v>
      </c>
      <c r="E360" s="227" t="s">
        <v>9</v>
      </c>
    </row>
    <row r="361" spans="1:8" ht="15.75" thickBot="1" x14ac:dyDescent="0.3">
      <c r="A361" s="223" t="s">
        <v>17</v>
      </c>
      <c r="B361" s="228">
        <v>0</v>
      </c>
      <c r="C361" s="228">
        <v>6</v>
      </c>
      <c r="D361" s="228">
        <v>8</v>
      </c>
      <c r="E361" s="228">
        <v>6</v>
      </c>
    </row>
    <row r="362" spans="1:8" ht="23.25" thickBot="1" x14ac:dyDescent="0.3">
      <c r="A362" s="223" t="s">
        <v>18</v>
      </c>
      <c r="B362" s="228">
        <v>0</v>
      </c>
      <c r="C362" s="228">
        <v>5400</v>
      </c>
      <c r="D362" s="228">
        <v>7500</v>
      </c>
      <c r="E362" s="228">
        <v>5316</v>
      </c>
    </row>
    <row r="363" spans="1:8" ht="23.25" thickBot="1" x14ac:dyDescent="0.3">
      <c r="A363" s="223" t="s">
        <v>19</v>
      </c>
      <c r="B363" s="228" t="e">
        <f>B362/B361</f>
        <v>#DIV/0!</v>
      </c>
      <c r="C363" s="228">
        <f>C362/C361</f>
        <v>900</v>
      </c>
      <c r="D363" s="228">
        <f>D362/D361</f>
        <v>937.5</v>
      </c>
      <c r="E363" s="228">
        <f>E362/E361</f>
        <v>886</v>
      </c>
    </row>
    <row r="364" spans="1:8" ht="15.75" thickBot="1" x14ac:dyDescent="0.3">
      <c r="A364" s="223" t="s">
        <v>20</v>
      </c>
      <c r="B364" s="229" t="s">
        <v>21</v>
      </c>
      <c r="C364" s="230" t="e">
        <f t="shared" ref="C364:E366" si="10">C361/B361-1</f>
        <v>#DIV/0!</v>
      </c>
      <c r="D364" s="230">
        <f t="shared" si="10"/>
        <v>0.33333333333333326</v>
      </c>
      <c r="E364" s="230">
        <f t="shared" si="10"/>
        <v>-0.25</v>
      </c>
    </row>
    <row r="365" spans="1:8" ht="22.15" customHeight="1" thickBot="1" x14ac:dyDescent="0.3">
      <c r="A365" s="223" t="s">
        <v>22</v>
      </c>
      <c r="B365" s="229" t="s">
        <v>21</v>
      </c>
      <c r="C365" s="230" t="e">
        <f t="shared" si="10"/>
        <v>#DIV/0!</v>
      </c>
      <c r="D365" s="230">
        <f t="shared" si="10"/>
        <v>0.38888888888888884</v>
      </c>
      <c r="E365" s="230">
        <f t="shared" si="10"/>
        <v>-0.29120000000000001</v>
      </c>
    </row>
    <row r="366" spans="1:8" ht="20.45" customHeight="1" thickBot="1" x14ac:dyDescent="0.3">
      <c r="A366" s="223" t="s">
        <v>23</v>
      </c>
      <c r="B366" s="229" t="s">
        <v>21</v>
      </c>
      <c r="C366" s="230" t="e">
        <f t="shared" si="10"/>
        <v>#DIV/0!</v>
      </c>
      <c r="D366" s="230">
        <f t="shared" si="10"/>
        <v>4.1666666666666741E-2</v>
      </c>
      <c r="E366" s="230">
        <f t="shared" si="10"/>
        <v>-5.4933333333333279E-2</v>
      </c>
    </row>
    <row r="367" spans="1:8" ht="19.149999999999999" customHeight="1" thickBot="1" x14ac:dyDescent="0.3">
      <c r="A367" s="348" t="s">
        <v>142</v>
      </c>
      <c r="B367" s="349"/>
      <c r="C367" s="349"/>
      <c r="D367" s="349"/>
      <c r="E367" s="350"/>
    </row>
    <row r="368" spans="1:8" ht="9.6" customHeight="1" x14ac:dyDescent="0.25">
      <c r="A368" s="346"/>
      <c r="B368" s="226">
        <v>2019</v>
      </c>
      <c r="C368" s="226">
        <v>2020</v>
      </c>
      <c r="D368" s="226">
        <v>2021</v>
      </c>
      <c r="E368" s="226">
        <v>2022</v>
      </c>
    </row>
    <row r="369" spans="1:8" ht="12" customHeight="1" thickBot="1" x14ac:dyDescent="0.3">
      <c r="A369" s="347"/>
      <c r="B369" s="227" t="s">
        <v>8</v>
      </c>
      <c r="C369" s="227" t="s">
        <v>9</v>
      </c>
      <c r="D369" s="227" t="s">
        <v>9</v>
      </c>
      <c r="E369" s="227" t="s">
        <v>9</v>
      </c>
    </row>
    <row r="370" spans="1:8" ht="23.25" hidden="1" thickBot="1" x14ac:dyDescent="0.3">
      <c r="A370" s="231" t="s">
        <v>36</v>
      </c>
      <c r="B370" s="232"/>
      <c r="C370" s="232"/>
      <c r="D370" s="232"/>
      <c r="E370" s="232"/>
    </row>
    <row r="371" spans="1:8" ht="15.75" hidden="1" thickBot="1" x14ac:dyDescent="0.3">
      <c r="A371" s="234" t="s">
        <v>57</v>
      </c>
      <c r="B371" s="232"/>
      <c r="C371" s="232"/>
      <c r="D371" s="232"/>
      <c r="E371" s="232"/>
    </row>
    <row r="372" spans="1:8" ht="15.75" hidden="1" thickBot="1" x14ac:dyDescent="0.3">
      <c r="A372" s="234" t="s">
        <v>66</v>
      </c>
      <c r="B372" s="232"/>
      <c r="C372" s="232"/>
      <c r="D372" s="232"/>
      <c r="E372" s="232"/>
    </row>
    <row r="373" spans="1:8" ht="15.75" hidden="1" thickBot="1" x14ac:dyDescent="0.3">
      <c r="A373" s="234" t="s">
        <v>62</v>
      </c>
      <c r="B373" s="232"/>
      <c r="C373" s="232"/>
      <c r="D373" s="232"/>
      <c r="E373" s="232"/>
    </row>
    <row r="374" spans="1:8" ht="15.75" hidden="1" thickBot="1" x14ac:dyDescent="0.3">
      <c r="A374" s="234" t="s">
        <v>63</v>
      </c>
      <c r="B374" s="232"/>
      <c r="C374" s="232"/>
      <c r="D374" s="232"/>
      <c r="E374" s="232"/>
    </row>
    <row r="375" spans="1:8" ht="23.25" thickBot="1" x14ac:dyDescent="0.3">
      <c r="A375" s="231" t="s">
        <v>37</v>
      </c>
      <c r="B375" s="233">
        <v>0</v>
      </c>
      <c r="C375" s="232">
        <v>5400</v>
      </c>
      <c r="D375" s="232">
        <v>7500</v>
      </c>
      <c r="E375" s="232">
        <v>5316</v>
      </c>
    </row>
    <row r="376" spans="1:8" ht="15.75" thickBot="1" x14ac:dyDescent="0.3">
      <c r="A376" s="234" t="s">
        <v>57</v>
      </c>
      <c r="B376" s="233">
        <v>0</v>
      </c>
      <c r="C376" s="233">
        <v>5400</v>
      </c>
      <c r="D376" s="233">
        <v>7500</v>
      </c>
      <c r="E376" s="233">
        <v>5316</v>
      </c>
    </row>
    <row r="377" spans="1:8" ht="15.75" hidden="1" thickBot="1" x14ac:dyDescent="0.3">
      <c r="A377" s="234" t="s">
        <v>66</v>
      </c>
      <c r="B377" s="233"/>
      <c r="C377" s="232"/>
      <c r="D377" s="232"/>
      <c r="E377" s="232"/>
    </row>
    <row r="378" spans="1:8" ht="15.75" hidden="1" thickBot="1" x14ac:dyDescent="0.3">
      <c r="A378" s="234" t="s">
        <v>62</v>
      </c>
      <c r="B378" s="233"/>
      <c r="C378" s="232"/>
      <c r="D378" s="232"/>
      <c r="E378" s="232"/>
    </row>
    <row r="379" spans="1:8" ht="15.75" hidden="1" thickBot="1" x14ac:dyDescent="0.3">
      <c r="A379" s="234" t="s">
        <v>63</v>
      </c>
      <c r="B379" s="233"/>
      <c r="C379" s="232"/>
      <c r="D379" s="232"/>
      <c r="E379" s="232"/>
    </row>
    <row r="380" spans="1:8" ht="23.25" thickBot="1" x14ac:dyDescent="0.3">
      <c r="A380" s="235" t="s">
        <v>50</v>
      </c>
      <c r="B380" s="233">
        <f>B375+B370</f>
        <v>0</v>
      </c>
      <c r="C380" s="233">
        <f>C375+C370</f>
        <v>5400</v>
      </c>
      <c r="D380" s="233">
        <f>D375+D370</f>
        <v>7500</v>
      </c>
      <c r="E380" s="233">
        <f>E375+E370</f>
        <v>5316</v>
      </c>
    </row>
    <row r="381" spans="1:8" ht="10.9" hidden="1" customHeight="1" x14ac:dyDescent="0.25">
      <c r="A381" s="368" t="s">
        <v>143</v>
      </c>
      <c r="B381" s="371"/>
      <c r="C381" s="362"/>
      <c r="D381" s="362"/>
      <c r="E381" s="363"/>
    </row>
    <row r="382" spans="1:8" ht="4.9000000000000004" hidden="1" customHeight="1" x14ac:dyDescent="0.25">
      <c r="A382" s="369"/>
      <c r="B382" s="372"/>
      <c r="C382" s="364"/>
      <c r="D382" s="364"/>
      <c r="E382" s="365"/>
    </row>
    <row r="383" spans="1:8" ht="7.9" hidden="1" customHeight="1" thickBot="1" x14ac:dyDescent="0.3">
      <c r="A383" s="370"/>
      <c r="B383" s="373"/>
      <c r="C383" s="366"/>
      <c r="D383" s="366"/>
      <c r="E383" s="367"/>
    </row>
    <row r="384" spans="1:8" s="13" customFormat="1" ht="32.450000000000003" customHeight="1" thickBot="1" x14ac:dyDescent="0.25">
      <c r="A384" s="225" t="s">
        <v>144</v>
      </c>
      <c r="B384" s="390" t="s">
        <v>145</v>
      </c>
      <c r="C384" s="391"/>
      <c r="D384" s="242" t="s">
        <v>60</v>
      </c>
      <c r="E384" s="243"/>
      <c r="F384" s="12"/>
      <c r="G384" s="12"/>
      <c r="H384" s="12"/>
    </row>
    <row r="385" spans="1:5" ht="27.6" customHeight="1" thickBot="1" x14ac:dyDescent="0.3">
      <c r="A385" s="223" t="s">
        <v>15</v>
      </c>
      <c r="B385" s="343" t="s">
        <v>146</v>
      </c>
      <c r="C385" s="344"/>
      <c r="D385" s="344"/>
      <c r="E385" s="345"/>
    </row>
    <row r="386" spans="1:5" ht="15.75" thickBot="1" x14ac:dyDescent="0.3">
      <c r="A386" s="223" t="s">
        <v>16</v>
      </c>
      <c r="B386" s="340" t="s">
        <v>131</v>
      </c>
      <c r="C386" s="341"/>
      <c r="D386" s="341"/>
      <c r="E386" s="342"/>
    </row>
    <row r="387" spans="1:5" ht="12.75" customHeight="1" x14ac:dyDescent="0.25">
      <c r="A387" s="346"/>
      <c r="B387" s="226">
        <v>2019</v>
      </c>
      <c r="C387" s="226">
        <v>2020</v>
      </c>
      <c r="D387" s="226">
        <v>2021</v>
      </c>
      <c r="E387" s="226">
        <v>2022</v>
      </c>
    </row>
    <row r="388" spans="1:5" ht="14.45" customHeight="1" thickBot="1" x14ac:dyDescent="0.3">
      <c r="A388" s="347"/>
      <c r="B388" s="227" t="s">
        <v>8</v>
      </c>
      <c r="C388" s="227" t="s">
        <v>9</v>
      </c>
      <c r="D388" s="227" t="s">
        <v>9</v>
      </c>
      <c r="E388" s="227" t="s">
        <v>9</v>
      </c>
    </row>
    <row r="389" spans="1:5" ht="15.75" thickBot="1" x14ac:dyDescent="0.3">
      <c r="A389" s="223" t="s">
        <v>17</v>
      </c>
      <c r="B389" s="228">
        <v>0</v>
      </c>
      <c r="C389" s="228">
        <v>6</v>
      </c>
      <c r="D389" s="228">
        <v>8</v>
      </c>
      <c r="E389" s="228">
        <v>6</v>
      </c>
    </row>
    <row r="390" spans="1:5" ht="23.25" thickBot="1" x14ac:dyDescent="0.3">
      <c r="A390" s="223" t="s">
        <v>18</v>
      </c>
      <c r="B390" s="228">
        <v>0</v>
      </c>
      <c r="C390" s="228">
        <v>5000</v>
      </c>
      <c r="D390" s="228">
        <v>7500</v>
      </c>
      <c r="E390" s="228">
        <v>5504</v>
      </c>
    </row>
    <row r="391" spans="1:5" ht="23.25" thickBot="1" x14ac:dyDescent="0.3">
      <c r="A391" s="223" t="s">
        <v>19</v>
      </c>
      <c r="B391" s="228" t="e">
        <f>B390/B389</f>
        <v>#DIV/0!</v>
      </c>
      <c r="C391" s="228">
        <f>C390/C389</f>
        <v>833.33333333333337</v>
      </c>
      <c r="D391" s="228">
        <f>D390/D389</f>
        <v>937.5</v>
      </c>
      <c r="E391" s="228">
        <f>E390/E389</f>
        <v>917.33333333333337</v>
      </c>
    </row>
    <row r="392" spans="1:5" ht="15.75" thickBot="1" x14ac:dyDescent="0.3">
      <c r="A392" s="223" t="s">
        <v>20</v>
      </c>
      <c r="B392" s="229" t="s">
        <v>21</v>
      </c>
      <c r="C392" s="230" t="e">
        <f t="shared" ref="C392:E394" si="11">C389/B389-1</f>
        <v>#DIV/0!</v>
      </c>
      <c r="D392" s="230">
        <f t="shared" si="11"/>
        <v>0.33333333333333326</v>
      </c>
      <c r="E392" s="230">
        <f t="shared" si="11"/>
        <v>-0.25</v>
      </c>
    </row>
    <row r="393" spans="1:5" ht="21" customHeight="1" thickBot="1" x14ac:dyDescent="0.3">
      <c r="A393" s="223" t="s">
        <v>22</v>
      </c>
      <c r="B393" s="229" t="s">
        <v>21</v>
      </c>
      <c r="C393" s="230" t="e">
        <f t="shared" si="11"/>
        <v>#DIV/0!</v>
      </c>
      <c r="D393" s="230">
        <f t="shared" si="11"/>
        <v>0.5</v>
      </c>
      <c r="E393" s="230">
        <f t="shared" si="11"/>
        <v>-0.26613333333333333</v>
      </c>
    </row>
    <row r="394" spans="1:5" ht="24" customHeight="1" thickBot="1" x14ac:dyDescent="0.3">
      <c r="A394" s="223" t="s">
        <v>23</v>
      </c>
      <c r="B394" s="229" t="s">
        <v>21</v>
      </c>
      <c r="C394" s="230" t="e">
        <f t="shared" si="11"/>
        <v>#DIV/0!</v>
      </c>
      <c r="D394" s="230">
        <f t="shared" si="11"/>
        <v>0.125</v>
      </c>
      <c r="E394" s="230">
        <f t="shared" si="11"/>
        <v>-2.1511111111111036E-2</v>
      </c>
    </row>
    <row r="395" spans="1:5" ht="19.149999999999999" customHeight="1" thickBot="1" x14ac:dyDescent="0.3">
      <c r="A395" s="348" t="s">
        <v>147</v>
      </c>
      <c r="B395" s="349"/>
      <c r="C395" s="349"/>
      <c r="D395" s="349"/>
      <c r="E395" s="350"/>
    </row>
    <row r="396" spans="1:5" ht="9.6" customHeight="1" x14ac:dyDescent="0.25">
      <c r="A396" s="346"/>
      <c r="B396" s="226">
        <v>2019</v>
      </c>
      <c r="C396" s="226">
        <v>2020</v>
      </c>
      <c r="D396" s="226">
        <v>2021</v>
      </c>
      <c r="E396" s="226">
        <v>2022</v>
      </c>
    </row>
    <row r="397" spans="1:5" ht="12" customHeight="1" thickBot="1" x14ac:dyDescent="0.3">
      <c r="A397" s="347"/>
      <c r="B397" s="227" t="s">
        <v>8</v>
      </c>
      <c r="C397" s="227" t="s">
        <v>9</v>
      </c>
      <c r="D397" s="227" t="s">
        <v>9</v>
      </c>
      <c r="E397" s="227" t="s">
        <v>9</v>
      </c>
    </row>
    <row r="398" spans="1:5" ht="23.25" thickBot="1" x14ac:dyDescent="0.3">
      <c r="A398" s="231" t="s">
        <v>36</v>
      </c>
      <c r="B398" s="232"/>
      <c r="C398" s="232"/>
      <c r="D398" s="232"/>
      <c r="E398" s="232"/>
    </row>
    <row r="399" spans="1:5" ht="15.75" hidden="1" thickBot="1" x14ac:dyDescent="0.3">
      <c r="A399" s="234" t="s">
        <v>57</v>
      </c>
      <c r="B399" s="232"/>
      <c r="C399" s="232"/>
      <c r="D399" s="232"/>
      <c r="E399" s="232"/>
    </row>
    <row r="400" spans="1:5" ht="15.75" hidden="1" thickBot="1" x14ac:dyDescent="0.3">
      <c r="A400" s="234" t="s">
        <v>66</v>
      </c>
      <c r="B400" s="232"/>
      <c r="C400" s="232"/>
      <c r="D400" s="232"/>
      <c r="E400" s="232"/>
    </row>
    <row r="401" spans="1:8" ht="15.75" hidden="1" thickBot="1" x14ac:dyDescent="0.3">
      <c r="A401" s="234" t="s">
        <v>62</v>
      </c>
      <c r="B401" s="232"/>
      <c r="C401" s="232"/>
      <c r="D401" s="232"/>
      <c r="E401" s="232"/>
    </row>
    <row r="402" spans="1:8" ht="15.75" hidden="1" thickBot="1" x14ac:dyDescent="0.3">
      <c r="A402" s="234" t="s">
        <v>63</v>
      </c>
      <c r="B402" s="232"/>
      <c r="C402" s="232"/>
      <c r="D402" s="232"/>
      <c r="E402" s="232"/>
    </row>
    <row r="403" spans="1:8" ht="23.25" thickBot="1" x14ac:dyDescent="0.3">
      <c r="A403" s="231" t="s">
        <v>37</v>
      </c>
      <c r="B403" s="233">
        <v>0</v>
      </c>
      <c r="C403" s="232">
        <v>5000</v>
      </c>
      <c r="D403" s="232">
        <v>7500</v>
      </c>
      <c r="E403" s="232">
        <v>5504</v>
      </c>
    </row>
    <row r="404" spans="1:8" ht="15.75" thickBot="1" x14ac:dyDescent="0.3">
      <c r="A404" s="234" t="s">
        <v>57</v>
      </c>
      <c r="B404" s="233">
        <v>0</v>
      </c>
      <c r="C404" s="233">
        <v>5000</v>
      </c>
      <c r="D404" s="233">
        <v>7500</v>
      </c>
      <c r="E404" s="233">
        <v>5504</v>
      </c>
    </row>
    <row r="405" spans="1:8" ht="15.75" hidden="1" thickBot="1" x14ac:dyDescent="0.3">
      <c r="A405" s="234" t="s">
        <v>66</v>
      </c>
      <c r="B405" s="233"/>
      <c r="C405" s="232"/>
      <c r="D405" s="232"/>
      <c r="E405" s="232"/>
    </row>
    <row r="406" spans="1:8" ht="15.75" hidden="1" thickBot="1" x14ac:dyDescent="0.3">
      <c r="A406" s="234" t="s">
        <v>62</v>
      </c>
      <c r="B406" s="233"/>
      <c r="C406" s="232"/>
      <c r="D406" s="232"/>
      <c r="E406" s="232"/>
    </row>
    <row r="407" spans="1:8" ht="15.75" hidden="1" thickBot="1" x14ac:dyDescent="0.3">
      <c r="A407" s="234" t="s">
        <v>63</v>
      </c>
      <c r="B407" s="233"/>
      <c r="C407" s="232"/>
      <c r="D407" s="232"/>
      <c r="E407" s="232"/>
    </row>
    <row r="408" spans="1:8" ht="23.25" thickBot="1" x14ac:dyDescent="0.3">
      <c r="A408" s="235" t="s">
        <v>74</v>
      </c>
      <c r="B408" s="233">
        <f>B403+B398</f>
        <v>0</v>
      </c>
      <c r="C408" s="233">
        <f>C403+C398</f>
        <v>5000</v>
      </c>
      <c r="D408" s="233">
        <f>D403+D398</f>
        <v>7500</v>
      </c>
      <c r="E408" s="233">
        <f>E403+E398</f>
        <v>5504</v>
      </c>
    </row>
    <row r="409" spans="1:8" ht="10.9" hidden="1" customHeight="1" x14ac:dyDescent="0.25">
      <c r="A409" s="368" t="s">
        <v>148</v>
      </c>
      <c r="B409" s="371"/>
      <c r="C409" s="362"/>
      <c r="D409" s="362"/>
      <c r="E409" s="363"/>
    </row>
    <row r="410" spans="1:8" ht="4.9000000000000004" hidden="1" customHeight="1" x14ac:dyDescent="0.25">
      <c r="A410" s="369"/>
      <c r="B410" s="372"/>
      <c r="C410" s="364"/>
      <c r="D410" s="364"/>
      <c r="E410" s="365"/>
    </row>
    <row r="411" spans="1:8" ht="7.9" hidden="1" customHeight="1" thickBot="1" x14ac:dyDescent="0.3">
      <c r="A411" s="370"/>
      <c r="B411" s="373"/>
      <c r="C411" s="366"/>
      <c r="D411" s="366"/>
      <c r="E411" s="367"/>
    </row>
    <row r="412" spans="1:8" s="13" customFormat="1" ht="37.9" customHeight="1" thickBot="1" x14ac:dyDescent="0.25">
      <c r="A412" s="225" t="s">
        <v>149</v>
      </c>
      <c r="B412" s="390" t="s">
        <v>150</v>
      </c>
      <c r="C412" s="391"/>
      <c r="D412" s="242" t="s">
        <v>60</v>
      </c>
      <c r="E412" s="243"/>
      <c r="F412" s="12"/>
      <c r="G412" s="12"/>
      <c r="H412" s="12"/>
    </row>
    <row r="413" spans="1:8" ht="29.45" customHeight="1" thickBot="1" x14ac:dyDescent="0.3">
      <c r="A413" s="223" t="s">
        <v>15</v>
      </c>
      <c r="B413" s="343" t="s">
        <v>151</v>
      </c>
      <c r="C413" s="344"/>
      <c r="D413" s="344"/>
      <c r="E413" s="345"/>
    </row>
    <row r="414" spans="1:8" ht="15.75" thickBot="1" x14ac:dyDescent="0.3">
      <c r="A414" s="223" t="s">
        <v>16</v>
      </c>
      <c r="B414" s="340" t="s">
        <v>131</v>
      </c>
      <c r="C414" s="341"/>
      <c r="D414" s="341"/>
      <c r="E414" s="342"/>
    </row>
    <row r="415" spans="1:8" ht="12.75" customHeight="1" x14ac:dyDescent="0.25">
      <c r="A415" s="346"/>
      <c r="B415" s="226">
        <v>2019</v>
      </c>
      <c r="C415" s="226">
        <v>2020</v>
      </c>
      <c r="D415" s="226">
        <v>2021</v>
      </c>
      <c r="E415" s="226">
        <v>2022</v>
      </c>
    </row>
    <row r="416" spans="1:8" ht="14.45" customHeight="1" thickBot="1" x14ac:dyDescent="0.3">
      <c r="A416" s="347"/>
      <c r="B416" s="227" t="s">
        <v>8</v>
      </c>
      <c r="C416" s="227" t="s">
        <v>9</v>
      </c>
      <c r="D416" s="227" t="s">
        <v>9</v>
      </c>
      <c r="E416" s="227" t="s">
        <v>9</v>
      </c>
    </row>
    <row r="417" spans="1:5" ht="15.75" thickBot="1" x14ac:dyDescent="0.3">
      <c r="A417" s="223" t="s">
        <v>17</v>
      </c>
      <c r="B417" s="228">
        <v>0</v>
      </c>
      <c r="C417" s="228"/>
      <c r="D417" s="228">
        <v>6</v>
      </c>
      <c r="E417" s="228"/>
    </row>
    <row r="418" spans="1:5" ht="23.25" thickBot="1" x14ac:dyDescent="0.3">
      <c r="A418" s="223" t="s">
        <v>18</v>
      </c>
      <c r="B418" s="228">
        <v>0</v>
      </c>
      <c r="C418" s="228"/>
      <c r="D418" s="228">
        <v>2844</v>
      </c>
      <c r="E418" s="228"/>
    </row>
    <row r="419" spans="1:5" ht="23.25" thickBot="1" x14ac:dyDescent="0.3">
      <c r="A419" s="223" t="s">
        <v>19</v>
      </c>
      <c r="B419" s="228" t="e">
        <f>B418/B417</f>
        <v>#DIV/0!</v>
      </c>
      <c r="C419" s="228" t="e">
        <f>C418/C417</f>
        <v>#DIV/0!</v>
      </c>
      <c r="D419" s="228">
        <f>D418/D417</f>
        <v>474</v>
      </c>
      <c r="E419" s="228" t="e">
        <f>E418/E417</f>
        <v>#DIV/0!</v>
      </c>
    </row>
    <row r="420" spans="1:5" ht="15.75" thickBot="1" x14ac:dyDescent="0.3">
      <c r="A420" s="223" t="s">
        <v>20</v>
      </c>
      <c r="B420" s="229" t="s">
        <v>21</v>
      </c>
      <c r="C420" s="230" t="e">
        <f t="shared" ref="C420:E422" si="12">C417/B417-1</f>
        <v>#DIV/0!</v>
      </c>
      <c r="D420" s="230" t="e">
        <f t="shared" si="12"/>
        <v>#DIV/0!</v>
      </c>
      <c r="E420" s="230">
        <f t="shared" si="12"/>
        <v>-1</v>
      </c>
    </row>
    <row r="421" spans="1:5" ht="19.899999999999999" customHeight="1" thickBot="1" x14ac:dyDescent="0.3">
      <c r="A421" s="223" t="s">
        <v>22</v>
      </c>
      <c r="B421" s="229" t="s">
        <v>21</v>
      </c>
      <c r="C421" s="230" t="e">
        <f t="shared" si="12"/>
        <v>#DIV/0!</v>
      </c>
      <c r="D421" s="230" t="e">
        <f t="shared" si="12"/>
        <v>#DIV/0!</v>
      </c>
      <c r="E421" s="230">
        <f t="shared" si="12"/>
        <v>-1</v>
      </c>
    </row>
    <row r="422" spans="1:5" ht="26.45" customHeight="1" thickBot="1" x14ac:dyDescent="0.3">
      <c r="A422" s="223" t="s">
        <v>23</v>
      </c>
      <c r="B422" s="229" t="s">
        <v>21</v>
      </c>
      <c r="C422" s="230" t="e">
        <f t="shared" si="12"/>
        <v>#DIV/0!</v>
      </c>
      <c r="D422" s="230" t="e">
        <f t="shared" si="12"/>
        <v>#DIV/0!</v>
      </c>
      <c r="E422" s="230" t="e">
        <f t="shared" si="12"/>
        <v>#DIV/0!</v>
      </c>
    </row>
    <row r="423" spans="1:5" ht="19.149999999999999" customHeight="1" thickBot="1" x14ac:dyDescent="0.3">
      <c r="A423" s="348" t="s">
        <v>152</v>
      </c>
      <c r="B423" s="349"/>
      <c r="C423" s="349"/>
      <c r="D423" s="349"/>
      <c r="E423" s="350"/>
    </row>
    <row r="424" spans="1:5" ht="9.6" customHeight="1" x14ac:dyDescent="0.25">
      <c r="A424" s="346"/>
      <c r="B424" s="226">
        <v>2019</v>
      </c>
      <c r="C424" s="226">
        <v>2020</v>
      </c>
      <c r="D424" s="226">
        <v>2021</v>
      </c>
      <c r="E424" s="226">
        <v>2022</v>
      </c>
    </row>
    <row r="425" spans="1:5" ht="12" customHeight="1" thickBot="1" x14ac:dyDescent="0.3">
      <c r="A425" s="347"/>
      <c r="B425" s="227" t="s">
        <v>8</v>
      </c>
      <c r="C425" s="227" t="s">
        <v>9</v>
      </c>
      <c r="D425" s="227" t="s">
        <v>9</v>
      </c>
      <c r="E425" s="227" t="s">
        <v>9</v>
      </c>
    </row>
    <row r="426" spans="1:5" ht="23.25" hidden="1" thickBot="1" x14ac:dyDescent="0.3">
      <c r="A426" s="231" t="s">
        <v>36</v>
      </c>
      <c r="B426" s="232"/>
      <c r="C426" s="232"/>
      <c r="D426" s="232"/>
      <c r="E426" s="232"/>
    </row>
    <row r="427" spans="1:5" ht="15.75" hidden="1" thickBot="1" x14ac:dyDescent="0.3">
      <c r="A427" s="234" t="s">
        <v>57</v>
      </c>
      <c r="B427" s="232"/>
      <c r="C427" s="232"/>
      <c r="D427" s="232"/>
      <c r="E427" s="232"/>
    </row>
    <row r="428" spans="1:5" ht="15.75" hidden="1" thickBot="1" x14ac:dyDescent="0.3">
      <c r="A428" s="234" t="s">
        <v>66</v>
      </c>
      <c r="B428" s="232"/>
      <c r="C428" s="232"/>
      <c r="D428" s="232"/>
      <c r="E428" s="232"/>
    </row>
    <row r="429" spans="1:5" ht="15.75" hidden="1" thickBot="1" x14ac:dyDescent="0.3">
      <c r="A429" s="234" t="s">
        <v>62</v>
      </c>
      <c r="B429" s="232"/>
      <c r="C429" s="232"/>
      <c r="D429" s="232"/>
      <c r="E429" s="232"/>
    </row>
    <row r="430" spans="1:5" ht="15.75" hidden="1" thickBot="1" x14ac:dyDescent="0.3">
      <c r="A430" s="234" t="s">
        <v>63</v>
      </c>
      <c r="B430" s="232"/>
      <c r="C430" s="232"/>
      <c r="D430" s="232"/>
      <c r="E430" s="232"/>
    </row>
    <row r="431" spans="1:5" ht="23.25" thickBot="1" x14ac:dyDescent="0.3">
      <c r="A431" s="231" t="s">
        <v>37</v>
      </c>
      <c r="B431" s="233">
        <v>0</v>
      </c>
      <c r="C431" s="232">
        <v>0</v>
      </c>
      <c r="D431" s="232">
        <v>2844</v>
      </c>
      <c r="E431" s="232"/>
    </row>
    <row r="432" spans="1:5" ht="15.75" thickBot="1" x14ac:dyDescent="0.3">
      <c r="A432" s="234" t="s">
        <v>57</v>
      </c>
      <c r="B432" s="233">
        <v>0</v>
      </c>
      <c r="C432" s="233">
        <v>0</v>
      </c>
      <c r="D432" s="233">
        <v>2844</v>
      </c>
      <c r="E432" s="233"/>
    </row>
    <row r="433" spans="1:8" ht="15.75" hidden="1" thickBot="1" x14ac:dyDescent="0.3">
      <c r="A433" s="234" t="s">
        <v>66</v>
      </c>
      <c r="B433" s="233"/>
      <c r="C433" s="232"/>
      <c r="D433" s="232"/>
      <c r="E433" s="232"/>
    </row>
    <row r="434" spans="1:8" ht="15.75" hidden="1" thickBot="1" x14ac:dyDescent="0.3">
      <c r="A434" s="234" t="s">
        <v>62</v>
      </c>
      <c r="B434" s="233"/>
      <c r="C434" s="232"/>
      <c r="D434" s="232"/>
      <c r="E434" s="232"/>
    </row>
    <row r="435" spans="1:8" ht="15.75" hidden="1" thickBot="1" x14ac:dyDescent="0.3">
      <c r="A435" s="234" t="s">
        <v>63</v>
      </c>
      <c r="B435" s="233"/>
      <c r="C435" s="232"/>
      <c r="D435" s="232"/>
      <c r="E435" s="232"/>
    </row>
    <row r="436" spans="1:8" ht="23.25" thickBot="1" x14ac:dyDescent="0.3">
      <c r="A436" s="235" t="s">
        <v>153</v>
      </c>
      <c r="B436" s="233">
        <f>B431+B426</f>
        <v>0</v>
      </c>
      <c r="C436" s="233"/>
      <c r="D436" s="233">
        <f>D431+D426</f>
        <v>2844</v>
      </c>
      <c r="E436" s="233">
        <f>E431+E426</f>
        <v>0</v>
      </c>
    </row>
    <row r="437" spans="1:8" ht="10.9" hidden="1" customHeight="1" x14ac:dyDescent="0.3">
      <c r="A437" s="368" t="s">
        <v>154</v>
      </c>
      <c r="B437" s="371"/>
      <c r="C437" s="362"/>
      <c r="D437" s="362"/>
      <c r="E437" s="363"/>
    </row>
    <row r="438" spans="1:8" ht="4.9000000000000004" hidden="1" customHeight="1" x14ac:dyDescent="0.3">
      <c r="A438" s="369"/>
      <c r="B438" s="372"/>
      <c r="C438" s="364"/>
      <c r="D438" s="364"/>
      <c r="E438" s="365"/>
    </row>
    <row r="439" spans="1:8" ht="7.9" hidden="1" customHeight="1" thickBot="1" x14ac:dyDescent="0.3">
      <c r="A439" s="370"/>
      <c r="B439" s="373"/>
      <c r="C439" s="366"/>
      <c r="D439" s="366"/>
      <c r="E439" s="367"/>
    </row>
    <row r="440" spans="1:8" ht="15.75" thickBot="1" x14ac:dyDescent="0.3">
      <c r="A440" s="223" t="s">
        <v>155</v>
      </c>
      <c r="B440" s="396" t="s">
        <v>156</v>
      </c>
      <c r="C440" s="397"/>
      <c r="D440" s="397"/>
      <c r="E440" s="398"/>
    </row>
    <row r="441" spans="1:8" s="13" customFormat="1" ht="37.9" customHeight="1" thickBot="1" x14ac:dyDescent="0.25">
      <c r="A441" s="225" t="s">
        <v>59</v>
      </c>
      <c r="B441" s="390" t="s">
        <v>157</v>
      </c>
      <c r="C441" s="391"/>
      <c r="D441" s="242" t="s">
        <v>60</v>
      </c>
      <c r="E441" s="243" t="s">
        <v>158</v>
      </c>
      <c r="F441" s="12"/>
      <c r="G441" s="12"/>
      <c r="H441" s="12"/>
    </row>
    <row r="442" spans="1:8" ht="24" customHeight="1" thickBot="1" x14ac:dyDescent="0.3">
      <c r="A442" s="223" t="s">
        <v>15</v>
      </c>
      <c r="B442" s="343" t="s">
        <v>159</v>
      </c>
      <c r="C442" s="344"/>
      <c r="D442" s="344"/>
      <c r="E442" s="345"/>
    </row>
    <row r="443" spans="1:8" ht="15.75" thickBot="1" x14ac:dyDescent="0.3">
      <c r="A443" s="223" t="s">
        <v>16</v>
      </c>
      <c r="B443" s="340" t="s">
        <v>160</v>
      </c>
      <c r="C443" s="341"/>
      <c r="D443" s="341"/>
      <c r="E443" s="342"/>
    </row>
    <row r="444" spans="1:8" ht="12.75" customHeight="1" x14ac:dyDescent="0.25">
      <c r="A444" s="346"/>
      <c r="B444" s="226">
        <v>2019</v>
      </c>
      <c r="C444" s="226">
        <v>2020</v>
      </c>
      <c r="D444" s="226">
        <v>2021</v>
      </c>
      <c r="E444" s="226">
        <v>2022</v>
      </c>
    </row>
    <row r="445" spans="1:8" ht="14.45" customHeight="1" thickBot="1" x14ac:dyDescent="0.3">
      <c r="A445" s="347"/>
      <c r="B445" s="227" t="s">
        <v>8</v>
      </c>
      <c r="C445" s="227" t="s">
        <v>9</v>
      </c>
      <c r="D445" s="227" t="s">
        <v>9</v>
      </c>
      <c r="E445" s="227" t="s">
        <v>9</v>
      </c>
    </row>
    <row r="446" spans="1:8" ht="15.75" thickBot="1" x14ac:dyDescent="0.3">
      <c r="A446" s="223" t="s">
        <v>17</v>
      </c>
      <c r="B446" s="228">
        <v>12</v>
      </c>
      <c r="C446" s="228">
        <v>4</v>
      </c>
      <c r="D446" s="228"/>
      <c r="E446" s="228"/>
    </row>
    <row r="447" spans="1:8" ht="23.25" thickBot="1" x14ac:dyDescent="0.3">
      <c r="A447" s="223" t="s">
        <v>18</v>
      </c>
      <c r="B447" s="228">
        <v>29000</v>
      </c>
      <c r="C447" s="228">
        <v>10000</v>
      </c>
      <c r="D447" s="228"/>
      <c r="E447" s="228"/>
    </row>
    <row r="448" spans="1:8" ht="23.25" thickBot="1" x14ac:dyDescent="0.3">
      <c r="A448" s="223" t="s">
        <v>19</v>
      </c>
      <c r="B448" s="228">
        <f>B447/B446</f>
        <v>2416.6666666666665</v>
      </c>
      <c r="C448" s="228">
        <f>C447/C446</f>
        <v>2500</v>
      </c>
      <c r="D448" s="228" t="e">
        <f>D447/D446</f>
        <v>#DIV/0!</v>
      </c>
      <c r="E448" s="228" t="e">
        <f>E447/E446</f>
        <v>#DIV/0!</v>
      </c>
    </row>
    <row r="449" spans="1:5" ht="15.75" thickBot="1" x14ac:dyDescent="0.3">
      <c r="A449" s="223" t="s">
        <v>20</v>
      </c>
      <c r="B449" s="229" t="s">
        <v>21</v>
      </c>
      <c r="C449" s="230">
        <f t="shared" ref="C449:E450" si="13">C446/B446-1</f>
        <v>-0.66666666666666674</v>
      </c>
      <c r="D449" s="230">
        <f t="shared" si="13"/>
        <v>-1</v>
      </c>
      <c r="E449" s="230" t="e">
        <f t="shared" si="13"/>
        <v>#DIV/0!</v>
      </c>
    </row>
    <row r="450" spans="1:5" ht="23.25" thickBot="1" x14ac:dyDescent="0.3">
      <c r="A450" s="223" t="s">
        <v>22</v>
      </c>
      <c r="B450" s="229" t="s">
        <v>21</v>
      </c>
      <c r="C450" s="230">
        <f t="shared" si="13"/>
        <v>-0.65517241379310343</v>
      </c>
      <c r="D450" s="230">
        <f t="shared" si="13"/>
        <v>-1</v>
      </c>
      <c r="E450" s="230" t="e">
        <f t="shared" si="13"/>
        <v>#DIV/0!</v>
      </c>
    </row>
    <row r="451" spans="1:5" ht="23.25" thickBot="1" x14ac:dyDescent="0.3">
      <c r="A451" s="223" t="s">
        <v>23</v>
      </c>
      <c r="B451" s="229" t="s">
        <v>21</v>
      </c>
      <c r="C451" s="230">
        <f>C448/B448-1</f>
        <v>3.4482758620689724E-2</v>
      </c>
      <c r="D451" s="230" t="e">
        <f>D448/C448-1</f>
        <v>#DIV/0!</v>
      </c>
      <c r="E451" s="230" t="e">
        <f>E448/D448-1</f>
        <v>#DIV/0!</v>
      </c>
    </row>
    <row r="452" spans="1:5" ht="19.149999999999999" customHeight="1" thickBot="1" x14ac:dyDescent="0.3">
      <c r="A452" s="348" t="s">
        <v>92</v>
      </c>
      <c r="B452" s="349"/>
      <c r="C452" s="349"/>
      <c r="D452" s="349"/>
      <c r="E452" s="350"/>
    </row>
    <row r="453" spans="1:5" ht="12.75" customHeight="1" x14ac:dyDescent="0.25">
      <c r="A453" s="346"/>
      <c r="B453" s="226">
        <v>2019</v>
      </c>
      <c r="C453" s="226">
        <v>2020</v>
      </c>
      <c r="D453" s="226">
        <v>2021</v>
      </c>
      <c r="E453" s="226">
        <v>2022</v>
      </c>
    </row>
    <row r="454" spans="1:5" ht="15.6" customHeight="1" thickBot="1" x14ac:dyDescent="0.3">
      <c r="A454" s="347"/>
      <c r="B454" s="227" t="s">
        <v>8</v>
      </c>
      <c r="C454" s="227" t="s">
        <v>9</v>
      </c>
      <c r="D454" s="227" t="s">
        <v>9</v>
      </c>
      <c r="E454" s="227" t="s">
        <v>9</v>
      </c>
    </row>
    <row r="455" spans="1:5" ht="23.25" thickBot="1" x14ac:dyDescent="0.3">
      <c r="A455" s="231" t="s">
        <v>36</v>
      </c>
      <c r="B455" s="232"/>
      <c r="C455" s="232"/>
      <c r="D455" s="232"/>
      <c r="E455" s="232"/>
    </row>
    <row r="456" spans="1:5" ht="15.75" hidden="1" thickBot="1" x14ac:dyDescent="0.3">
      <c r="A456" s="234" t="s">
        <v>57</v>
      </c>
      <c r="B456" s="232"/>
      <c r="C456" s="232"/>
      <c r="D456" s="232"/>
      <c r="E456" s="232"/>
    </row>
    <row r="457" spans="1:5" ht="15.75" hidden="1" thickBot="1" x14ac:dyDescent="0.3">
      <c r="A457" s="234" t="s">
        <v>66</v>
      </c>
      <c r="B457" s="232"/>
      <c r="C457" s="232"/>
      <c r="D457" s="232"/>
      <c r="E457" s="232"/>
    </row>
    <row r="458" spans="1:5" ht="15.75" hidden="1" thickBot="1" x14ac:dyDescent="0.3">
      <c r="A458" s="234" t="s">
        <v>62</v>
      </c>
      <c r="B458" s="232"/>
      <c r="C458" s="232"/>
      <c r="D458" s="232"/>
      <c r="E458" s="232"/>
    </row>
    <row r="459" spans="1:5" ht="15.75" hidden="1" thickBot="1" x14ac:dyDescent="0.3">
      <c r="A459" s="234" t="s">
        <v>63</v>
      </c>
      <c r="B459" s="232"/>
      <c r="C459" s="232"/>
      <c r="D459" s="232"/>
      <c r="E459" s="232"/>
    </row>
    <row r="460" spans="1:5" ht="23.25" thickBot="1" x14ac:dyDescent="0.3">
      <c r="A460" s="231" t="s">
        <v>37</v>
      </c>
      <c r="B460" s="232">
        <v>29000</v>
      </c>
      <c r="C460" s="232">
        <v>10000</v>
      </c>
      <c r="D460" s="232">
        <v>0</v>
      </c>
      <c r="E460" s="232">
        <v>0</v>
      </c>
    </row>
    <row r="461" spans="1:5" ht="15.75" thickBot="1" x14ac:dyDescent="0.3">
      <c r="A461" s="234" t="s">
        <v>57</v>
      </c>
      <c r="B461" s="233">
        <v>29000</v>
      </c>
      <c r="C461" s="233">
        <v>10000</v>
      </c>
      <c r="D461" s="233">
        <v>0</v>
      </c>
      <c r="E461" s="233">
        <v>0</v>
      </c>
    </row>
    <row r="462" spans="1:5" ht="15.75" hidden="1" thickBot="1" x14ac:dyDescent="0.3">
      <c r="A462" s="234" t="s">
        <v>66</v>
      </c>
      <c r="B462" s="233"/>
      <c r="C462" s="232"/>
      <c r="D462" s="232"/>
      <c r="E462" s="232"/>
    </row>
    <row r="463" spans="1:5" ht="15.75" hidden="1" thickBot="1" x14ac:dyDescent="0.3">
      <c r="A463" s="234" t="s">
        <v>62</v>
      </c>
      <c r="B463" s="233"/>
      <c r="C463" s="232"/>
      <c r="D463" s="232"/>
      <c r="E463" s="232"/>
    </row>
    <row r="464" spans="1:5" ht="15.75" hidden="1" thickBot="1" x14ac:dyDescent="0.3">
      <c r="A464" s="234" t="s">
        <v>63</v>
      </c>
      <c r="B464" s="233"/>
      <c r="C464" s="232"/>
      <c r="D464" s="232"/>
      <c r="E464" s="232"/>
    </row>
    <row r="465" spans="1:8" ht="23.25" thickBot="1" x14ac:dyDescent="0.3">
      <c r="A465" s="235" t="s">
        <v>31</v>
      </c>
      <c r="B465" s="233">
        <f>B460+B455</f>
        <v>29000</v>
      </c>
      <c r="C465" s="233">
        <f>C460+C455</f>
        <v>10000</v>
      </c>
      <c r="D465" s="233">
        <f>D460+D455</f>
        <v>0</v>
      </c>
      <c r="E465" s="233">
        <f>E460+E455</f>
        <v>0</v>
      </c>
    </row>
    <row r="466" spans="1:8" ht="7.15" hidden="1" customHeight="1" x14ac:dyDescent="0.25">
      <c r="A466" s="368" t="s">
        <v>38</v>
      </c>
      <c r="B466" s="371"/>
      <c r="C466" s="362"/>
      <c r="D466" s="362"/>
      <c r="E466" s="363"/>
    </row>
    <row r="467" spans="1:8" ht="4.9000000000000004" hidden="1" customHeight="1" x14ac:dyDescent="0.25">
      <c r="A467" s="369"/>
      <c r="B467" s="372"/>
      <c r="C467" s="364"/>
      <c r="D467" s="364"/>
      <c r="E467" s="365"/>
    </row>
    <row r="468" spans="1:8" ht="7.9" hidden="1" customHeight="1" thickBot="1" x14ac:dyDescent="0.3">
      <c r="A468" s="370"/>
      <c r="B468" s="373"/>
      <c r="C468" s="366"/>
      <c r="D468" s="366"/>
      <c r="E468" s="367"/>
    </row>
    <row r="469" spans="1:8" s="13" customFormat="1" ht="37.9" customHeight="1" thickBot="1" x14ac:dyDescent="0.25">
      <c r="A469" s="225" t="s">
        <v>71</v>
      </c>
      <c r="B469" s="390" t="s">
        <v>161</v>
      </c>
      <c r="C469" s="391"/>
      <c r="D469" s="242" t="s">
        <v>60</v>
      </c>
      <c r="E469" s="243"/>
      <c r="F469" s="12"/>
      <c r="G469" s="12"/>
      <c r="H469" s="12"/>
    </row>
    <row r="470" spans="1:8" ht="54.6" customHeight="1" thickBot="1" x14ac:dyDescent="0.3">
      <c r="A470" s="223" t="s">
        <v>15</v>
      </c>
      <c r="B470" s="337" t="s">
        <v>162</v>
      </c>
      <c r="C470" s="338"/>
      <c r="D470" s="338"/>
      <c r="E470" s="339"/>
    </row>
    <row r="471" spans="1:8" ht="15.75" thickBot="1" x14ac:dyDescent="0.3">
      <c r="A471" s="223" t="s">
        <v>16</v>
      </c>
      <c r="B471" s="340" t="s">
        <v>160</v>
      </c>
      <c r="C471" s="341"/>
      <c r="D471" s="341"/>
      <c r="E471" s="342"/>
    </row>
    <row r="472" spans="1:8" ht="12.75" customHeight="1" x14ac:dyDescent="0.25">
      <c r="A472" s="346"/>
      <c r="B472" s="226">
        <v>2019</v>
      </c>
      <c r="C472" s="226">
        <v>2020</v>
      </c>
      <c r="D472" s="226">
        <v>2021</v>
      </c>
      <c r="E472" s="226">
        <v>2022</v>
      </c>
    </row>
    <row r="473" spans="1:8" ht="14.45" customHeight="1" thickBot="1" x14ac:dyDescent="0.3">
      <c r="A473" s="347"/>
      <c r="B473" s="227" t="s">
        <v>8</v>
      </c>
      <c r="C473" s="227" t="s">
        <v>9</v>
      </c>
      <c r="D473" s="227" t="s">
        <v>9</v>
      </c>
      <c r="E473" s="227" t="s">
        <v>9</v>
      </c>
    </row>
    <row r="474" spans="1:8" ht="15.75" thickBot="1" x14ac:dyDescent="0.3">
      <c r="A474" s="223" t="s">
        <v>17</v>
      </c>
      <c r="B474" s="228"/>
      <c r="C474" s="228"/>
      <c r="D474" s="228"/>
      <c r="E474" s="228">
        <v>1</v>
      </c>
    </row>
    <row r="475" spans="1:8" ht="23.25" thickBot="1" x14ac:dyDescent="0.3">
      <c r="A475" s="223" t="s">
        <v>18</v>
      </c>
      <c r="B475" s="228"/>
      <c r="C475" s="228"/>
      <c r="D475" s="228"/>
      <c r="E475" s="228">
        <v>42000</v>
      </c>
    </row>
    <row r="476" spans="1:8" ht="23.25" thickBot="1" x14ac:dyDescent="0.3">
      <c r="A476" s="223" t="s">
        <v>19</v>
      </c>
      <c r="B476" s="228" t="e">
        <f>B475/B474</f>
        <v>#DIV/0!</v>
      </c>
      <c r="C476" s="228" t="e">
        <f>C475/C474</f>
        <v>#DIV/0!</v>
      </c>
      <c r="D476" s="228" t="e">
        <f>D475/D474</f>
        <v>#DIV/0!</v>
      </c>
      <c r="E476" s="228">
        <f>E475/E474</f>
        <v>42000</v>
      </c>
    </row>
    <row r="477" spans="1:8" ht="15.75" thickBot="1" x14ac:dyDescent="0.3">
      <c r="A477" s="223" t="s">
        <v>20</v>
      </c>
      <c r="B477" s="229" t="s">
        <v>21</v>
      </c>
      <c r="C477" s="230" t="e">
        <f>C474/B474-1</f>
        <v>#DIV/0!</v>
      </c>
      <c r="D477" s="230" t="e">
        <f>D474/C474-1</f>
        <v>#DIV/0!</v>
      </c>
      <c r="E477" s="230" t="e">
        <f>E474/D474-1</f>
        <v>#DIV/0!</v>
      </c>
    </row>
    <row r="478" spans="1:8" ht="23.25" thickBot="1" x14ac:dyDescent="0.3">
      <c r="A478" s="223" t="s">
        <v>22</v>
      </c>
      <c r="B478" s="229" t="s">
        <v>21</v>
      </c>
      <c r="C478" s="230" t="e">
        <f t="shared" ref="C478:E479" si="14">C475/B475-1</f>
        <v>#DIV/0!</v>
      </c>
      <c r="D478" s="230" t="e">
        <f t="shared" si="14"/>
        <v>#DIV/0!</v>
      </c>
      <c r="E478" s="230" t="e">
        <f t="shared" si="14"/>
        <v>#DIV/0!</v>
      </c>
    </row>
    <row r="479" spans="1:8" ht="23.25" thickBot="1" x14ac:dyDescent="0.3">
      <c r="A479" s="223" t="s">
        <v>23</v>
      </c>
      <c r="B479" s="229" t="s">
        <v>21</v>
      </c>
      <c r="C479" s="230" t="e">
        <f>C476/B476-1</f>
        <v>#DIV/0!</v>
      </c>
      <c r="D479" s="230" t="e">
        <f t="shared" si="14"/>
        <v>#DIV/0!</v>
      </c>
      <c r="E479" s="230" t="e">
        <f t="shared" si="14"/>
        <v>#DIV/0!</v>
      </c>
    </row>
    <row r="480" spans="1:8" ht="19.149999999999999" customHeight="1" thickBot="1" x14ac:dyDescent="0.3">
      <c r="A480" s="348" t="s">
        <v>92</v>
      </c>
      <c r="B480" s="349"/>
      <c r="C480" s="349"/>
      <c r="D480" s="349"/>
      <c r="E480" s="350"/>
    </row>
    <row r="481" spans="1:5" ht="12.75" customHeight="1" x14ac:dyDescent="0.25">
      <c r="A481" s="346"/>
      <c r="B481" s="226">
        <v>2019</v>
      </c>
      <c r="C481" s="226">
        <v>2020</v>
      </c>
      <c r="D481" s="226">
        <v>2021</v>
      </c>
      <c r="E481" s="226">
        <v>2022</v>
      </c>
    </row>
    <row r="482" spans="1:5" ht="15.6" customHeight="1" thickBot="1" x14ac:dyDescent="0.3">
      <c r="A482" s="347"/>
      <c r="B482" s="227" t="s">
        <v>8</v>
      </c>
      <c r="C482" s="227" t="s">
        <v>9</v>
      </c>
      <c r="D482" s="227" t="s">
        <v>9</v>
      </c>
      <c r="E482" s="227" t="s">
        <v>9</v>
      </c>
    </row>
    <row r="483" spans="1:5" ht="23.25" thickBot="1" x14ac:dyDescent="0.3">
      <c r="A483" s="231" t="s">
        <v>36</v>
      </c>
      <c r="B483" s="232"/>
      <c r="C483" s="232"/>
      <c r="D483" s="232"/>
      <c r="E483" s="232"/>
    </row>
    <row r="484" spans="1:5" ht="15.75" hidden="1" thickBot="1" x14ac:dyDescent="0.3">
      <c r="A484" s="234" t="s">
        <v>57</v>
      </c>
      <c r="B484" s="232"/>
      <c r="C484" s="232"/>
      <c r="D484" s="232"/>
      <c r="E484" s="232"/>
    </row>
    <row r="485" spans="1:5" ht="15.75" hidden="1" thickBot="1" x14ac:dyDescent="0.3">
      <c r="A485" s="234" t="s">
        <v>66</v>
      </c>
      <c r="B485" s="232"/>
      <c r="C485" s="232"/>
      <c r="D485" s="232"/>
      <c r="E485" s="232"/>
    </row>
    <row r="486" spans="1:5" ht="15.75" hidden="1" thickBot="1" x14ac:dyDescent="0.3">
      <c r="A486" s="234" t="s">
        <v>62</v>
      </c>
      <c r="B486" s="232"/>
      <c r="C486" s="232"/>
      <c r="D486" s="232"/>
      <c r="E486" s="232"/>
    </row>
    <row r="487" spans="1:5" ht="15.75" hidden="1" thickBot="1" x14ac:dyDescent="0.3">
      <c r="A487" s="234" t="s">
        <v>63</v>
      </c>
      <c r="B487" s="232"/>
      <c r="C487" s="232"/>
      <c r="D487" s="232"/>
      <c r="E487" s="232"/>
    </row>
    <row r="488" spans="1:5" ht="23.25" thickBot="1" x14ac:dyDescent="0.3">
      <c r="A488" s="231" t="s">
        <v>37</v>
      </c>
      <c r="B488" s="232"/>
      <c r="C488" s="232"/>
      <c r="D488" s="232">
        <v>0</v>
      </c>
      <c r="E488" s="232">
        <v>42000</v>
      </c>
    </row>
    <row r="489" spans="1:5" ht="15.75" thickBot="1" x14ac:dyDescent="0.3">
      <c r="A489" s="234" t="s">
        <v>57</v>
      </c>
      <c r="B489" s="233"/>
      <c r="C489" s="233"/>
      <c r="D489" s="233">
        <v>0</v>
      </c>
      <c r="E489" s="233">
        <v>42000</v>
      </c>
    </row>
    <row r="490" spans="1:5" ht="15.75" hidden="1" thickBot="1" x14ac:dyDescent="0.3">
      <c r="A490" s="234" t="s">
        <v>66</v>
      </c>
      <c r="B490" s="233"/>
      <c r="C490" s="232"/>
      <c r="D490" s="232"/>
      <c r="E490" s="232"/>
    </row>
    <row r="491" spans="1:5" ht="15.75" hidden="1" thickBot="1" x14ac:dyDescent="0.3">
      <c r="A491" s="234" t="s">
        <v>62</v>
      </c>
      <c r="B491" s="233"/>
      <c r="C491" s="232"/>
      <c r="D491" s="232"/>
      <c r="E491" s="232"/>
    </row>
    <row r="492" spans="1:5" ht="15.75" hidden="1" thickBot="1" x14ac:dyDescent="0.3">
      <c r="A492" s="234" t="s">
        <v>63</v>
      </c>
      <c r="B492" s="233"/>
      <c r="C492" s="232"/>
      <c r="D492" s="232"/>
      <c r="E492" s="232"/>
    </row>
    <row r="493" spans="1:5" ht="23.25" thickBot="1" x14ac:dyDescent="0.3">
      <c r="A493" s="235" t="s">
        <v>31</v>
      </c>
      <c r="B493" s="233">
        <f>B488+B483</f>
        <v>0</v>
      </c>
      <c r="C493" s="233">
        <f>C488+C483</f>
        <v>0</v>
      </c>
      <c r="D493" s="233">
        <f>D488+D483</f>
        <v>0</v>
      </c>
      <c r="E493" s="233">
        <f>E488+E483</f>
        <v>42000</v>
      </c>
    </row>
    <row r="494" spans="1:5" ht="10.9" hidden="1" customHeight="1" x14ac:dyDescent="0.3">
      <c r="A494" s="368" t="s">
        <v>38</v>
      </c>
      <c r="B494" s="371"/>
      <c r="C494" s="362"/>
      <c r="D494" s="362"/>
      <c r="E494" s="363"/>
    </row>
    <row r="495" spans="1:5" ht="4.9000000000000004" hidden="1" customHeight="1" x14ac:dyDescent="0.3">
      <c r="A495" s="369"/>
      <c r="B495" s="372"/>
      <c r="C495" s="364"/>
      <c r="D495" s="364"/>
      <c r="E495" s="365"/>
    </row>
    <row r="496" spans="1:5" ht="7.9" hidden="1" customHeight="1" thickBot="1" x14ac:dyDescent="0.3">
      <c r="A496" s="370"/>
      <c r="B496" s="373"/>
      <c r="C496" s="366"/>
      <c r="D496" s="366"/>
      <c r="E496" s="367"/>
    </row>
    <row r="497" spans="1:5" ht="46.9" customHeight="1" thickBot="1" x14ac:dyDescent="0.3">
      <c r="A497" s="250" t="s">
        <v>163</v>
      </c>
      <c r="B497" s="338" t="s">
        <v>164</v>
      </c>
      <c r="C497" s="338"/>
      <c r="D497" s="338"/>
      <c r="E497" s="339"/>
    </row>
    <row r="498" spans="1:5" ht="15.75" customHeight="1" thickBot="1" x14ac:dyDescent="0.3">
      <c r="A498" s="405" t="s">
        <v>165</v>
      </c>
      <c r="B498" s="344"/>
      <c r="C498" s="344"/>
      <c r="D498" s="344"/>
      <c r="E498" s="345"/>
    </row>
    <row r="499" spans="1:5" ht="53.45" customHeight="1" thickBot="1" x14ac:dyDescent="0.3">
      <c r="A499" s="221" t="s">
        <v>166</v>
      </c>
      <c r="B499" s="222">
        <v>0.8</v>
      </c>
      <c r="C499" s="222">
        <v>0.82</v>
      </c>
      <c r="D499" s="222">
        <v>0.84</v>
      </c>
      <c r="E499" s="222">
        <v>0.86</v>
      </c>
    </row>
    <row r="500" spans="1:5" ht="30.6" customHeight="1" thickBot="1" x14ac:dyDescent="0.3">
      <c r="A500" s="221" t="s">
        <v>167</v>
      </c>
      <c r="B500" s="222">
        <v>0.9</v>
      </c>
      <c r="C500" s="222">
        <v>0.92</v>
      </c>
      <c r="D500" s="222">
        <v>0.94</v>
      </c>
      <c r="E500" s="222">
        <v>0.96</v>
      </c>
    </row>
    <row r="501" spans="1:5" ht="20.45" customHeight="1" thickBot="1" x14ac:dyDescent="0.3">
      <c r="A501" s="348" t="s">
        <v>168</v>
      </c>
      <c r="B501" s="349"/>
      <c r="C501" s="349"/>
      <c r="D501" s="349"/>
      <c r="E501" s="350"/>
    </row>
    <row r="502" spans="1:5" ht="15.75" thickBot="1" x14ac:dyDescent="0.3">
      <c r="A502" s="408" t="s">
        <v>44</v>
      </c>
      <c r="B502" s="409"/>
      <c r="C502" s="409"/>
      <c r="D502" s="409"/>
      <c r="E502" s="410"/>
    </row>
    <row r="503" spans="1:5" ht="12.75" hidden="1" customHeight="1" x14ac:dyDescent="0.3">
      <c r="A503" s="346"/>
      <c r="B503" s="226">
        <v>2019</v>
      </c>
      <c r="C503" s="226">
        <v>2020</v>
      </c>
      <c r="D503" s="226">
        <v>2021</v>
      </c>
      <c r="E503" s="226">
        <v>2022</v>
      </c>
    </row>
    <row r="504" spans="1:5" ht="13.15" hidden="1" customHeight="1" thickBot="1" x14ac:dyDescent="0.3">
      <c r="A504" s="347"/>
      <c r="B504" s="227" t="s">
        <v>8</v>
      </c>
      <c r="C504" s="227" t="s">
        <v>9</v>
      </c>
      <c r="D504" s="227" t="s">
        <v>9</v>
      </c>
      <c r="E504" s="227" t="s">
        <v>9</v>
      </c>
    </row>
    <row r="505" spans="1:5" ht="18.600000000000001" customHeight="1" thickBot="1" x14ac:dyDescent="0.3">
      <c r="A505" s="225" t="s">
        <v>14</v>
      </c>
      <c r="B505" s="340" t="s">
        <v>169</v>
      </c>
      <c r="C505" s="341"/>
      <c r="D505" s="341"/>
      <c r="E505" s="342"/>
    </row>
    <row r="506" spans="1:5" ht="34.15" customHeight="1" thickBot="1" x14ac:dyDescent="0.3">
      <c r="A506" s="223" t="s">
        <v>15</v>
      </c>
      <c r="B506" s="337" t="s">
        <v>170</v>
      </c>
      <c r="C506" s="338"/>
      <c r="D506" s="338"/>
      <c r="E506" s="339"/>
    </row>
    <row r="507" spans="1:5" ht="15.75" customHeight="1" thickBot="1" x14ac:dyDescent="0.3">
      <c r="A507" s="223" t="s">
        <v>16</v>
      </c>
      <c r="B507" s="340" t="s">
        <v>171</v>
      </c>
      <c r="C507" s="341"/>
      <c r="D507" s="341"/>
      <c r="E507" s="342"/>
    </row>
    <row r="508" spans="1:5" ht="12.75" customHeight="1" x14ac:dyDescent="0.25">
      <c r="A508" s="346"/>
      <c r="B508" s="226">
        <v>2019</v>
      </c>
      <c r="C508" s="226">
        <v>2020</v>
      </c>
      <c r="D508" s="226">
        <v>2021</v>
      </c>
      <c r="E508" s="226">
        <v>2022</v>
      </c>
    </row>
    <row r="509" spans="1:5" ht="16.149999999999999" customHeight="1" thickBot="1" x14ac:dyDescent="0.3">
      <c r="A509" s="347"/>
      <c r="B509" s="227" t="s">
        <v>8</v>
      </c>
      <c r="C509" s="227" t="s">
        <v>9</v>
      </c>
      <c r="D509" s="227" t="s">
        <v>9</v>
      </c>
      <c r="E509" s="227" t="s">
        <v>9</v>
      </c>
    </row>
    <row r="510" spans="1:5" ht="15.75" customHeight="1" thickBot="1" x14ac:dyDescent="0.3">
      <c r="A510" s="223" t="s">
        <v>17</v>
      </c>
      <c r="B510" s="228">
        <v>33</v>
      </c>
      <c r="C510" s="228">
        <v>33</v>
      </c>
      <c r="D510" s="228">
        <v>33</v>
      </c>
      <c r="E510" s="228">
        <v>33</v>
      </c>
    </row>
    <row r="511" spans="1:5" ht="23.25" thickBot="1" x14ac:dyDescent="0.3">
      <c r="A511" s="223" t="s">
        <v>18</v>
      </c>
      <c r="B511" s="228">
        <v>25175</v>
      </c>
      <c r="C511" s="228">
        <v>25175</v>
      </c>
      <c r="D511" s="228">
        <v>25175</v>
      </c>
      <c r="E511" s="228">
        <v>25175</v>
      </c>
    </row>
    <row r="512" spans="1:5" ht="23.25" thickBot="1" x14ac:dyDescent="0.3">
      <c r="A512" s="223" t="s">
        <v>19</v>
      </c>
      <c r="B512" s="228">
        <f>B511/B510</f>
        <v>762.87878787878788</v>
      </c>
      <c r="C512" s="228">
        <f>C511/C510</f>
        <v>762.87878787878788</v>
      </c>
      <c r="D512" s="228">
        <f>D511/D510</f>
        <v>762.87878787878788</v>
      </c>
      <c r="E512" s="228">
        <f>E511/E510</f>
        <v>762.87878787878788</v>
      </c>
    </row>
    <row r="513" spans="1:5" ht="15.75" thickBot="1" x14ac:dyDescent="0.3">
      <c r="A513" s="223" t="s">
        <v>20</v>
      </c>
      <c r="B513" s="229"/>
      <c r="C513" s="230">
        <f t="shared" ref="C513:E515" si="15">C510/B510-1</f>
        <v>0</v>
      </c>
      <c r="D513" s="230">
        <f t="shared" si="15"/>
        <v>0</v>
      </c>
      <c r="E513" s="230">
        <f t="shared" si="15"/>
        <v>0</v>
      </c>
    </row>
    <row r="514" spans="1:5" ht="20.45" customHeight="1" thickBot="1" x14ac:dyDescent="0.3">
      <c r="A514" s="223" t="s">
        <v>22</v>
      </c>
      <c r="B514" s="229"/>
      <c r="C514" s="230">
        <f t="shared" si="15"/>
        <v>0</v>
      </c>
      <c r="D514" s="230">
        <f t="shared" si="15"/>
        <v>0</v>
      </c>
      <c r="E514" s="230">
        <f t="shared" si="15"/>
        <v>0</v>
      </c>
    </row>
    <row r="515" spans="1:5" ht="22.15" customHeight="1" thickBot="1" x14ac:dyDescent="0.3">
      <c r="A515" s="223" t="s">
        <v>23</v>
      </c>
      <c r="B515" s="229"/>
      <c r="C515" s="230">
        <f t="shared" si="15"/>
        <v>0</v>
      </c>
      <c r="D515" s="230">
        <f t="shared" si="15"/>
        <v>0</v>
      </c>
      <c r="E515" s="230">
        <f t="shared" si="15"/>
        <v>0</v>
      </c>
    </row>
    <row r="516" spans="1:5" ht="12.75" customHeight="1" x14ac:dyDescent="0.25">
      <c r="A516" s="346"/>
      <c r="B516" s="226">
        <v>2019</v>
      </c>
      <c r="C516" s="226">
        <v>2020</v>
      </c>
      <c r="D516" s="226">
        <v>2021</v>
      </c>
      <c r="E516" s="226">
        <v>2022</v>
      </c>
    </row>
    <row r="517" spans="1:5" ht="13.9" customHeight="1" thickBot="1" x14ac:dyDescent="0.3">
      <c r="A517" s="347"/>
      <c r="B517" s="227" t="s">
        <v>8</v>
      </c>
      <c r="C517" s="227" t="s">
        <v>9</v>
      </c>
      <c r="D517" s="227" t="s">
        <v>9</v>
      </c>
      <c r="E517" s="227" t="s">
        <v>9</v>
      </c>
    </row>
    <row r="518" spans="1:5" ht="18.600000000000001" customHeight="1" thickBot="1" x14ac:dyDescent="0.3">
      <c r="A518" s="348" t="s">
        <v>172</v>
      </c>
      <c r="B518" s="349"/>
      <c r="C518" s="349"/>
      <c r="D518" s="349"/>
      <c r="E518" s="350"/>
    </row>
    <row r="519" spans="1:5" ht="12.75" customHeight="1" x14ac:dyDescent="0.25">
      <c r="A519" s="346"/>
      <c r="B519" s="226">
        <v>2019</v>
      </c>
      <c r="C519" s="226">
        <v>2020</v>
      </c>
      <c r="D519" s="226">
        <v>2021</v>
      </c>
      <c r="E519" s="226">
        <v>2022</v>
      </c>
    </row>
    <row r="520" spans="1:5" ht="13.15" customHeight="1" thickBot="1" x14ac:dyDescent="0.3">
      <c r="A520" s="347"/>
      <c r="B520" s="227" t="s">
        <v>8</v>
      </c>
      <c r="C520" s="227" t="s">
        <v>9</v>
      </c>
      <c r="D520" s="227" t="s">
        <v>9</v>
      </c>
      <c r="E520" s="227" t="s">
        <v>9</v>
      </c>
    </row>
    <row r="521" spans="1:5" ht="15.75" hidden="1" thickBot="1" x14ac:dyDescent="0.3">
      <c r="A521" s="231" t="s">
        <v>24</v>
      </c>
      <c r="B521" s="232"/>
      <c r="C521" s="232"/>
      <c r="D521" s="232"/>
      <c r="E521" s="232"/>
    </row>
    <row r="522" spans="1:5" ht="15.75" hidden="1" thickBot="1" x14ac:dyDescent="0.3">
      <c r="A522" s="234" t="s">
        <v>57</v>
      </c>
      <c r="B522" s="232"/>
      <c r="C522" s="232"/>
      <c r="D522" s="232"/>
      <c r="E522" s="232"/>
    </row>
    <row r="523" spans="1:5" ht="15.75" hidden="1" thickBot="1" x14ac:dyDescent="0.3">
      <c r="A523" s="234" t="s">
        <v>66</v>
      </c>
      <c r="B523" s="232"/>
      <c r="C523" s="232"/>
      <c r="D523" s="232"/>
      <c r="E523" s="232"/>
    </row>
    <row r="524" spans="1:5" ht="34.5" hidden="1" thickBot="1" x14ac:dyDescent="0.3">
      <c r="A524" s="231" t="s">
        <v>25</v>
      </c>
      <c r="B524" s="232"/>
      <c r="C524" s="232"/>
      <c r="D524" s="232"/>
      <c r="E524" s="232"/>
    </row>
    <row r="525" spans="1:5" ht="15.75" hidden="1" thickBot="1" x14ac:dyDescent="0.3">
      <c r="A525" s="234" t="s">
        <v>57</v>
      </c>
      <c r="B525" s="232"/>
      <c r="C525" s="232"/>
      <c r="D525" s="232"/>
      <c r="E525" s="232"/>
    </row>
    <row r="526" spans="1:5" ht="15.75" hidden="1" thickBot="1" x14ac:dyDescent="0.3">
      <c r="A526" s="234" t="s">
        <v>66</v>
      </c>
      <c r="B526" s="232"/>
      <c r="C526" s="232"/>
      <c r="D526" s="232"/>
      <c r="E526" s="232"/>
    </row>
    <row r="527" spans="1:5" ht="23.25" thickBot="1" x14ac:dyDescent="0.3">
      <c r="A527" s="231" t="s">
        <v>26</v>
      </c>
      <c r="B527" s="232">
        <v>19555</v>
      </c>
      <c r="C527" s="232">
        <v>19555</v>
      </c>
      <c r="D527" s="232">
        <v>19555</v>
      </c>
      <c r="E527" s="232">
        <v>19555</v>
      </c>
    </row>
    <row r="528" spans="1:5" ht="15.75" thickBot="1" x14ac:dyDescent="0.3">
      <c r="A528" s="234" t="s">
        <v>57</v>
      </c>
      <c r="B528" s="233">
        <v>19555</v>
      </c>
      <c r="C528" s="233">
        <v>19555</v>
      </c>
      <c r="D528" s="233">
        <v>19555</v>
      </c>
      <c r="E528" s="233">
        <v>19555</v>
      </c>
    </row>
    <row r="529" spans="1:5" ht="15.75" hidden="1" thickBot="1" x14ac:dyDescent="0.3">
      <c r="A529" s="234" t="s">
        <v>66</v>
      </c>
      <c r="B529" s="233"/>
      <c r="C529" s="232"/>
      <c r="D529" s="232"/>
      <c r="E529" s="232"/>
    </row>
    <row r="530" spans="1:5" ht="15.75" hidden="1" thickBot="1" x14ac:dyDescent="0.3">
      <c r="A530" s="231" t="s">
        <v>27</v>
      </c>
      <c r="B530" s="233"/>
      <c r="C530" s="232"/>
      <c r="D530" s="232"/>
      <c r="E530" s="232"/>
    </row>
    <row r="531" spans="1:5" ht="15.75" hidden="1" thickBot="1" x14ac:dyDescent="0.3">
      <c r="A531" s="234" t="s">
        <v>57</v>
      </c>
      <c r="B531" s="233"/>
      <c r="C531" s="232"/>
      <c r="D531" s="232"/>
      <c r="E531" s="232"/>
    </row>
    <row r="532" spans="1:5" ht="15.75" hidden="1" thickBot="1" x14ac:dyDescent="0.3">
      <c r="A532" s="234" t="s">
        <v>66</v>
      </c>
      <c r="B532" s="233"/>
      <c r="C532" s="232"/>
      <c r="D532" s="232"/>
      <c r="E532" s="232"/>
    </row>
    <row r="533" spans="1:5" ht="23.25" hidden="1" thickBot="1" x14ac:dyDescent="0.3">
      <c r="A533" s="231" t="s">
        <v>28</v>
      </c>
      <c r="B533" s="233"/>
      <c r="C533" s="232"/>
      <c r="D533" s="232"/>
      <c r="E533" s="232"/>
    </row>
    <row r="534" spans="1:5" ht="15.75" hidden="1" thickBot="1" x14ac:dyDescent="0.3">
      <c r="A534" s="234" t="s">
        <v>57</v>
      </c>
      <c r="B534" s="233"/>
      <c r="C534" s="232"/>
      <c r="D534" s="232"/>
      <c r="E534" s="232"/>
    </row>
    <row r="535" spans="1:5" ht="15.75" hidden="1" thickBot="1" x14ac:dyDescent="0.3">
      <c r="A535" s="234" t="s">
        <v>66</v>
      </c>
      <c r="B535" s="233"/>
      <c r="C535" s="232"/>
      <c r="D535" s="232"/>
      <c r="E535" s="232"/>
    </row>
    <row r="536" spans="1:5" ht="23.25" thickBot="1" x14ac:dyDescent="0.3">
      <c r="A536" s="231" t="s">
        <v>29</v>
      </c>
      <c r="B536" s="233"/>
      <c r="C536" s="232"/>
      <c r="D536" s="232"/>
      <c r="E536" s="232"/>
    </row>
    <row r="537" spans="1:5" ht="15.75" hidden="1" thickBot="1" x14ac:dyDescent="0.3">
      <c r="A537" s="234" t="s">
        <v>57</v>
      </c>
      <c r="B537" s="233"/>
      <c r="C537" s="232"/>
      <c r="D537" s="232"/>
      <c r="E537" s="232"/>
    </row>
    <row r="538" spans="1:5" ht="15.75" hidden="1" thickBot="1" x14ac:dyDescent="0.3">
      <c r="A538" s="234" t="s">
        <v>66</v>
      </c>
      <c r="B538" s="233"/>
      <c r="C538" s="232"/>
      <c r="D538" s="232"/>
      <c r="E538" s="232"/>
    </row>
    <row r="539" spans="1:5" ht="23.25" thickBot="1" x14ac:dyDescent="0.3">
      <c r="A539" s="231" t="s">
        <v>30</v>
      </c>
      <c r="B539" s="233">
        <v>5620</v>
      </c>
      <c r="C539" s="232">
        <v>5620</v>
      </c>
      <c r="D539" s="232">
        <v>5620</v>
      </c>
      <c r="E539" s="232">
        <v>5620</v>
      </c>
    </row>
    <row r="540" spans="1:5" ht="15.75" thickBot="1" x14ac:dyDescent="0.3">
      <c r="A540" s="234" t="s">
        <v>57</v>
      </c>
      <c r="B540" s="233">
        <v>5620</v>
      </c>
      <c r="C540" s="233">
        <v>5620</v>
      </c>
      <c r="D540" s="233">
        <v>5620</v>
      </c>
      <c r="E540" s="233">
        <v>5620</v>
      </c>
    </row>
    <row r="541" spans="1:5" ht="15.75" hidden="1" thickBot="1" x14ac:dyDescent="0.3">
      <c r="A541" s="234" t="s">
        <v>66</v>
      </c>
      <c r="B541" s="233"/>
      <c r="C541" s="232"/>
      <c r="D541" s="232"/>
      <c r="E541" s="232"/>
    </row>
    <row r="542" spans="1:5" ht="28.15" customHeight="1" thickBot="1" x14ac:dyDescent="0.3">
      <c r="A542" s="251" t="s">
        <v>45</v>
      </c>
      <c r="B542" s="237">
        <f>B539+B536+B533+B530+B527+B524+B521</f>
        <v>25175</v>
      </c>
      <c r="C542" s="237">
        <f>C539+C536+C533+C530+C527+C524+C521</f>
        <v>25175</v>
      </c>
      <c r="D542" s="237">
        <f>D539+D536+D533+D530+D527+D524+D521</f>
        <v>25175</v>
      </c>
      <c r="E542" s="237">
        <f>E539+E536+E533+E530+E527+E524+E521</f>
        <v>25175</v>
      </c>
    </row>
    <row r="543" spans="1:5" ht="4.9000000000000004" hidden="1" customHeight="1" x14ac:dyDescent="0.25">
      <c r="A543" s="368" t="s">
        <v>173</v>
      </c>
      <c r="B543" s="362" t="s">
        <v>21</v>
      </c>
      <c r="C543" s="362"/>
      <c r="D543" s="362"/>
      <c r="E543" s="363"/>
    </row>
    <row r="544" spans="1:5" ht="9" hidden="1" customHeight="1" x14ac:dyDescent="0.25">
      <c r="A544" s="369"/>
      <c r="B544" s="364"/>
      <c r="C544" s="364"/>
      <c r="D544" s="364"/>
      <c r="E544" s="365"/>
    </row>
    <row r="545" spans="1:6" ht="11.45" hidden="1" customHeight="1" thickBot="1" x14ac:dyDescent="0.3">
      <c r="A545" s="370"/>
      <c r="B545" s="366"/>
      <c r="C545" s="366"/>
      <c r="D545" s="366"/>
      <c r="E545" s="367"/>
    </row>
    <row r="546" spans="1:6" ht="15.75" thickBot="1" x14ac:dyDescent="0.3">
      <c r="A546" s="236" t="s">
        <v>32</v>
      </c>
      <c r="B546" s="237">
        <f>IF(B542-B511=0,0,"Error")</f>
        <v>0</v>
      </c>
      <c r="C546" s="237">
        <f>IF(C542-C511=0,0,"Error")</f>
        <v>0</v>
      </c>
      <c r="D546" s="237">
        <f>IF(D542-D511=0,0,"Error")</f>
        <v>0</v>
      </c>
      <c r="E546" s="237">
        <f>IF(E542-E511=0,0,"Error")</f>
        <v>0</v>
      </c>
    </row>
    <row r="547" spans="1:6" ht="36" customHeight="1" thickBot="1" x14ac:dyDescent="0.3">
      <c r="A547" s="250" t="s">
        <v>174</v>
      </c>
      <c r="B547" s="338" t="s">
        <v>175</v>
      </c>
      <c r="C547" s="338"/>
      <c r="D547" s="338"/>
      <c r="E547" s="339"/>
      <c r="F547" s="4"/>
    </row>
    <row r="548" spans="1:6" ht="19.899999999999999" customHeight="1" thickBot="1" x14ac:dyDescent="0.3">
      <c r="A548" s="405" t="s">
        <v>176</v>
      </c>
      <c r="B548" s="344"/>
      <c r="C548" s="344"/>
      <c r="D548" s="344"/>
      <c r="E548" s="345"/>
    </row>
    <row r="549" spans="1:6" ht="57.6" customHeight="1" thickBot="1" x14ac:dyDescent="0.3">
      <c r="A549" s="221" t="s">
        <v>177</v>
      </c>
      <c r="B549" s="222">
        <v>0.5</v>
      </c>
      <c r="C549" s="222">
        <v>0.46</v>
      </c>
      <c r="D549" s="222">
        <v>0.42</v>
      </c>
      <c r="E549" s="222">
        <v>0.38</v>
      </c>
    </row>
    <row r="550" spans="1:6" ht="49.15" customHeight="1" thickBot="1" x14ac:dyDescent="0.3">
      <c r="A550" s="221" t="s">
        <v>178</v>
      </c>
      <c r="B550" s="222">
        <v>0.82</v>
      </c>
      <c r="C550" s="222">
        <v>0.84</v>
      </c>
      <c r="D550" s="222">
        <v>0.86</v>
      </c>
      <c r="E550" s="222">
        <v>0.88</v>
      </c>
    </row>
    <row r="551" spans="1:6" ht="18.600000000000001" customHeight="1" thickBot="1" x14ac:dyDescent="0.3">
      <c r="A551" s="408" t="s">
        <v>44</v>
      </c>
      <c r="B551" s="409"/>
      <c r="C551" s="409"/>
      <c r="D551" s="409"/>
      <c r="E551" s="410"/>
    </row>
    <row r="552" spans="1:6" ht="17.45" hidden="1" customHeight="1" x14ac:dyDescent="0.3">
      <c r="A552" s="346"/>
      <c r="B552" s="226">
        <v>2019</v>
      </c>
      <c r="C552" s="226">
        <v>2020</v>
      </c>
      <c r="D552" s="226">
        <v>2021</v>
      </c>
      <c r="E552" s="226">
        <v>2022</v>
      </c>
    </row>
    <row r="553" spans="1:6" ht="18" hidden="1" customHeight="1" thickBot="1" x14ac:dyDescent="0.3">
      <c r="A553" s="347"/>
      <c r="B553" s="227" t="s">
        <v>8</v>
      </c>
      <c r="C553" s="227" t="s">
        <v>9</v>
      </c>
      <c r="D553" s="227" t="s">
        <v>9</v>
      </c>
      <c r="E553" s="227" t="s">
        <v>9</v>
      </c>
    </row>
    <row r="554" spans="1:6" ht="28.9" customHeight="1" thickBot="1" x14ac:dyDescent="0.3">
      <c r="A554" s="225" t="s">
        <v>14</v>
      </c>
      <c r="B554" s="337" t="s">
        <v>179</v>
      </c>
      <c r="C554" s="338"/>
      <c r="D554" s="338"/>
      <c r="E554" s="339"/>
      <c r="F554" s="14"/>
    </row>
    <row r="555" spans="1:6" ht="28.15" customHeight="1" thickBot="1" x14ac:dyDescent="0.3">
      <c r="A555" s="223" t="s">
        <v>15</v>
      </c>
      <c r="B555" s="337" t="s">
        <v>180</v>
      </c>
      <c r="C555" s="338"/>
      <c r="D555" s="338"/>
      <c r="E555" s="339"/>
    </row>
    <row r="556" spans="1:6" ht="15.75" customHeight="1" thickBot="1" x14ac:dyDescent="0.3">
      <c r="A556" s="223" t="s">
        <v>16</v>
      </c>
      <c r="B556" s="340" t="s">
        <v>76</v>
      </c>
      <c r="C556" s="341"/>
      <c r="D556" s="341"/>
      <c r="E556" s="342"/>
    </row>
    <row r="557" spans="1:6" ht="12.75" customHeight="1" x14ac:dyDescent="0.25">
      <c r="A557" s="346"/>
      <c r="B557" s="226">
        <v>2018</v>
      </c>
      <c r="C557" s="226">
        <v>2019</v>
      </c>
      <c r="D557" s="226">
        <v>2020</v>
      </c>
      <c r="E557" s="226">
        <v>2021</v>
      </c>
    </row>
    <row r="558" spans="1:6" ht="13.15" customHeight="1" thickBot="1" x14ac:dyDescent="0.3">
      <c r="A558" s="347"/>
      <c r="B558" s="227" t="s">
        <v>8</v>
      </c>
      <c r="C558" s="227" t="s">
        <v>9</v>
      </c>
      <c r="D558" s="227" t="s">
        <v>9</v>
      </c>
      <c r="E558" s="227" t="s">
        <v>9</v>
      </c>
    </row>
    <row r="559" spans="1:6" ht="15.75" customHeight="1" thickBot="1" x14ac:dyDescent="0.3">
      <c r="A559" s="223" t="s">
        <v>17</v>
      </c>
      <c r="B559" s="228">
        <v>606</v>
      </c>
      <c r="C559" s="228">
        <v>202</v>
      </c>
      <c r="D559" s="228">
        <v>242</v>
      </c>
      <c r="E559" s="228">
        <v>242</v>
      </c>
    </row>
    <row r="560" spans="1:6" ht="23.25" thickBot="1" x14ac:dyDescent="0.3">
      <c r="A560" s="223" t="s">
        <v>18</v>
      </c>
      <c r="B560" s="228">
        <v>148000</v>
      </c>
      <c r="C560" s="228">
        <v>50000</v>
      </c>
      <c r="D560" s="228">
        <v>60000</v>
      </c>
      <c r="E560" s="228">
        <v>60000</v>
      </c>
    </row>
    <row r="561" spans="1:5" ht="23.25" thickBot="1" x14ac:dyDescent="0.3">
      <c r="A561" s="223" t="s">
        <v>19</v>
      </c>
      <c r="B561" s="228">
        <f>B560/B559</f>
        <v>244.22442244224422</v>
      </c>
      <c r="C561" s="228">
        <f>C560/C559</f>
        <v>247.52475247524754</v>
      </c>
      <c r="D561" s="228">
        <f>D560/D559</f>
        <v>247.93388429752065</v>
      </c>
      <c r="E561" s="228">
        <f>E560/E559</f>
        <v>247.93388429752065</v>
      </c>
    </row>
    <row r="562" spans="1:5" ht="15.75" thickBot="1" x14ac:dyDescent="0.3">
      <c r="A562" s="223" t="s">
        <v>20</v>
      </c>
      <c r="B562" s="229"/>
      <c r="C562" s="230">
        <f t="shared" ref="C562:E564" si="16">C559/B559-1</f>
        <v>-0.66666666666666674</v>
      </c>
      <c r="D562" s="230">
        <f t="shared" si="16"/>
        <v>0.19801980198019797</v>
      </c>
      <c r="E562" s="230">
        <f t="shared" si="16"/>
        <v>0</v>
      </c>
    </row>
    <row r="563" spans="1:5" ht="23.25" thickBot="1" x14ac:dyDescent="0.3">
      <c r="A563" s="223" t="s">
        <v>22</v>
      </c>
      <c r="B563" s="229"/>
      <c r="C563" s="230">
        <f t="shared" si="16"/>
        <v>-0.66216216216216217</v>
      </c>
      <c r="D563" s="230">
        <f t="shared" si="16"/>
        <v>0.19999999999999996</v>
      </c>
      <c r="E563" s="230">
        <f t="shared" si="16"/>
        <v>0</v>
      </c>
    </row>
    <row r="564" spans="1:5" ht="23.25" thickBot="1" x14ac:dyDescent="0.3">
      <c r="A564" s="223" t="s">
        <v>23</v>
      </c>
      <c r="B564" s="229"/>
      <c r="C564" s="230">
        <f t="shared" si="16"/>
        <v>1.3513513513513598E-2</v>
      </c>
      <c r="D564" s="230">
        <f t="shared" si="16"/>
        <v>1.6528925619834212E-3</v>
      </c>
      <c r="E564" s="230">
        <f t="shared" si="16"/>
        <v>0</v>
      </c>
    </row>
    <row r="565" spans="1:5" ht="12.75" customHeight="1" x14ac:dyDescent="0.25">
      <c r="A565" s="346"/>
      <c r="B565" s="226">
        <v>2019</v>
      </c>
      <c r="C565" s="226">
        <v>2020</v>
      </c>
      <c r="D565" s="226">
        <v>2021</v>
      </c>
      <c r="E565" s="226">
        <v>2022</v>
      </c>
    </row>
    <row r="566" spans="1:5" ht="16.149999999999999" customHeight="1" thickBot="1" x14ac:dyDescent="0.3">
      <c r="A566" s="347"/>
      <c r="B566" s="227" t="s">
        <v>8</v>
      </c>
      <c r="C566" s="227" t="s">
        <v>9</v>
      </c>
      <c r="D566" s="227" t="s">
        <v>9</v>
      </c>
      <c r="E566" s="227" t="s">
        <v>9</v>
      </c>
    </row>
    <row r="567" spans="1:5" ht="22.15" customHeight="1" thickBot="1" x14ac:dyDescent="0.3">
      <c r="A567" s="348" t="s">
        <v>172</v>
      </c>
      <c r="B567" s="349"/>
      <c r="C567" s="349"/>
      <c r="D567" s="349"/>
      <c r="E567" s="350"/>
    </row>
    <row r="568" spans="1:5" ht="15.6" customHeight="1" x14ac:dyDescent="0.25">
      <c r="A568" s="346"/>
      <c r="B568" s="226">
        <v>2019</v>
      </c>
      <c r="C568" s="226">
        <v>2020</v>
      </c>
      <c r="D568" s="226">
        <v>2021</v>
      </c>
      <c r="E568" s="226">
        <v>2022</v>
      </c>
    </row>
    <row r="569" spans="1:5" ht="16.899999999999999" customHeight="1" thickBot="1" x14ac:dyDescent="0.3">
      <c r="A569" s="347"/>
      <c r="B569" s="227" t="s">
        <v>8</v>
      </c>
      <c r="C569" s="227" t="s">
        <v>9</v>
      </c>
      <c r="D569" s="227" t="s">
        <v>9</v>
      </c>
      <c r="E569" s="227" t="s">
        <v>9</v>
      </c>
    </row>
    <row r="570" spans="1:5" ht="15.75" hidden="1" thickBot="1" x14ac:dyDescent="0.3">
      <c r="A570" s="231" t="s">
        <v>24</v>
      </c>
      <c r="B570" s="232"/>
      <c r="C570" s="232"/>
      <c r="D570" s="232"/>
      <c r="E570" s="232"/>
    </row>
    <row r="571" spans="1:5" ht="15.75" hidden="1" thickBot="1" x14ac:dyDescent="0.3">
      <c r="A571" s="234" t="s">
        <v>57</v>
      </c>
      <c r="B571" s="232"/>
      <c r="C571" s="232"/>
      <c r="D571" s="232"/>
      <c r="E571" s="232"/>
    </row>
    <row r="572" spans="1:5" ht="15.75" hidden="1" thickBot="1" x14ac:dyDescent="0.3">
      <c r="A572" s="234" t="s">
        <v>58</v>
      </c>
      <c r="B572" s="232"/>
      <c r="C572" s="232"/>
      <c r="D572" s="232"/>
      <c r="E572" s="232"/>
    </row>
    <row r="573" spans="1:5" ht="34.5" hidden="1" thickBot="1" x14ac:dyDescent="0.3">
      <c r="A573" s="231" t="s">
        <v>25</v>
      </c>
      <c r="B573" s="232"/>
      <c r="C573" s="232"/>
      <c r="D573" s="232"/>
      <c r="E573" s="232"/>
    </row>
    <row r="574" spans="1:5" ht="15.75" hidden="1" thickBot="1" x14ac:dyDescent="0.3">
      <c r="A574" s="234" t="s">
        <v>57</v>
      </c>
      <c r="B574" s="232"/>
      <c r="C574" s="232"/>
      <c r="D574" s="232"/>
      <c r="E574" s="232"/>
    </row>
    <row r="575" spans="1:5" ht="15.75" hidden="1" thickBot="1" x14ac:dyDescent="0.3">
      <c r="A575" s="234" t="s">
        <v>58</v>
      </c>
      <c r="B575" s="232"/>
      <c r="C575" s="232"/>
      <c r="D575" s="232"/>
      <c r="E575" s="232"/>
    </row>
    <row r="576" spans="1:5" ht="23.25" thickBot="1" x14ac:dyDescent="0.3">
      <c r="A576" s="231" t="s">
        <v>26</v>
      </c>
      <c r="B576" s="232">
        <v>148000</v>
      </c>
      <c r="C576" s="232">
        <v>50000</v>
      </c>
      <c r="D576" s="232">
        <v>60000</v>
      </c>
      <c r="E576" s="232">
        <v>60000</v>
      </c>
    </row>
    <row r="577" spans="1:5" ht="15.75" thickBot="1" x14ac:dyDescent="0.3">
      <c r="A577" s="234" t="s">
        <v>57</v>
      </c>
      <c r="B577" s="233">
        <v>148000</v>
      </c>
      <c r="C577" s="233">
        <v>50000</v>
      </c>
      <c r="D577" s="233">
        <v>60000</v>
      </c>
      <c r="E577" s="233">
        <v>60000</v>
      </c>
    </row>
    <row r="578" spans="1:5" ht="15.75" hidden="1" thickBot="1" x14ac:dyDescent="0.3">
      <c r="A578" s="234" t="s">
        <v>58</v>
      </c>
      <c r="B578" s="233"/>
      <c r="C578" s="232"/>
      <c r="D578" s="232"/>
      <c r="E578" s="232"/>
    </row>
    <row r="579" spans="1:5" ht="15.75" hidden="1" thickBot="1" x14ac:dyDescent="0.3">
      <c r="A579" s="231" t="s">
        <v>27</v>
      </c>
      <c r="B579" s="233"/>
      <c r="C579" s="232"/>
      <c r="D579" s="232"/>
      <c r="E579" s="232"/>
    </row>
    <row r="580" spans="1:5" ht="15.75" hidden="1" thickBot="1" x14ac:dyDescent="0.3">
      <c r="A580" s="234" t="s">
        <v>57</v>
      </c>
      <c r="B580" s="233"/>
      <c r="C580" s="232"/>
      <c r="D580" s="232"/>
      <c r="E580" s="232"/>
    </row>
    <row r="581" spans="1:5" ht="15.75" hidden="1" thickBot="1" x14ac:dyDescent="0.3">
      <c r="A581" s="234" t="s">
        <v>58</v>
      </c>
      <c r="B581" s="233"/>
      <c r="C581" s="232"/>
      <c r="D581" s="232"/>
      <c r="E581" s="232"/>
    </row>
    <row r="582" spans="1:5" ht="22.15" hidden="1" customHeight="1" x14ac:dyDescent="0.3">
      <c r="A582" s="231" t="s">
        <v>28</v>
      </c>
      <c r="B582" s="233"/>
      <c r="C582" s="232"/>
      <c r="D582" s="232"/>
      <c r="E582" s="232"/>
    </row>
    <row r="583" spans="1:5" ht="15.75" hidden="1" thickBot="1" x14ac:dyDescent="0.3">
      <c r="A583" s="234" t="s">
        <v>57</v>
      </c>
      <c r="B583" s="233"/>
      <c r="C583" s="232"/>
      <c r="D583" s="232"/>
      <c r="E583" s="232"/>
    </row>
    <row r="584" spans="1:5" ht="15.75" hidden="1" thickBot="1" x14ac:dyDescent="0.3">
      <c r="A584" s="234" t="s">
        <v>58</v>
      </c>
      <c r="B584" s="233"/>
      <c r="C584" s="232"/>
      <c r="D584" s="232"/>
      <c r="E584" s="232"/>
    </row>
    <row r="585" spans="1:5" ht="23.25" hidden="1" thickBot="1" x14ac:dyDescent="0.3">
      <c r="A585" s="231" t="s">
        <v>29</v>
      </c>
      <c r="B585" s="233"/>
      <c r="C585" s="232"/>
      <c r="D585" s="232"/>
      <c r="E585" s="232"/>
    </row>
    <row r="586" spans="1:5" ht="15.75" hidden="1" thickBot="1" x14ac:dyDescent="0.3">
      <c r="A586" s="234" t="s">
        <v>57</v>
      </c>
      <c r="B586" s="233"/>
      <c r="C586" s="232"/>
      <c r="D586" s="232"/>
      <c r="E586" s="232"/>
    </row>
    <row r="587" spans="1:5" ht="15.75" hidden="1" thickBot="1" x14ac:dyDescent="0.3">
      <c r="A587" s="234" t="s">
        <v>66</v>
      </c>
      <c r="B587" s="233"/>
      <c r="C587" s="232"/>
      <c r="D587" s="232"/>
      <c r="E587" s="232"/>
    </row>
    <row r="588" spans="1:5" ht="24" hidden="1" customHeight="1" x14ac:dyDescent="0.3">
      <c r="A588" s="231" t="s">
        <v>30</v>
      </c>
      <c r="B588" s="233"/>
      <c r="C588" s="232"/>
      <c r="D588" s="232"/>
      <c r="E588" s="232"/>
    </row>
    <row r="589" spans="1:5" ht="15.75" hidden="1" thickBot="1" x14ac:dyDescent="0.3">
      <c r="A589" s="234" t="s">
        <v>57</v>
      </c>
      <c r="B589" s="233"/>
      <c r="C589" s="232"/>
      <c r="D589" s="232"/>
      <c r="E589" s="232"/>
    </row>
    <row r="590" spans="1:5" ht="15.75" hidden="1" thickBot="1" x14ac:dyDescent="0.3">
      <c r="A590" s="234" t="s">
        <v>58</v>
      </c>
      <c r="B590" s="233"/>
      <c r="C590" s="232"/>
      <c r="D590" s="232"/>
      <c r="E590" s="232"/>
    </row>
    <row r="591" spans="1:5" ht="26.45" customHeight="1" thickBot="1" x14ac:dyDescent="0.3">
      <c r="A591" s="251" t="s">
        <v>45</v>
      </c>
      <c r="B591" s="237">
        <f>B588+B585+B582+B579+B576+B573+B570</f>
        <v>148000</v>
      </c>
      <c r="C591" s="237">
        <f>C588+C585+C582+C579+C576+C573+C570</f>
        <v>50000</v>
      </c>
      <c r="D591" s="237">
        <f>D588+D585+D582+D579+D576+D573+D570</f>
        <v>60000</v>
      </c>
      <c r="E591" s="237">
        <f>E588+E585+E582+E579+E576+E573+E570</f>
        <v>60000</v>
      </c>
    </row>
    <row r="592" spans="1:5" ht="7.15" hidden="1" customHeight="1" x14ac:dyDescent="0.25">
      <c r="A592" s="368" t="s">
        <v>173</v>
      </c>
      <c r="B592" s="362" t="s">
        <v>21</v>
      </c>
      <c r="C592" s="362"/>
      <c r="D592" s="362"/>
      <c r="E592" s="363"/>
    </row>
    <row r="593" spans="1:9" ht="10.15" hidden="1" customHeight="1" x14ac:dyDescent="0.25">
      <c r="A593" s="369"/>
      <c r="B593" s="364"/>
      <c r="C593" s="364"/>
      <c r="D593" s="364"/>
      <c r="E593" s="365"/>
    </row>
    <row r="594" spans="1:9" ht="5.45" hidden="1" customHeight="1" thickBot="1" x14ac:dyDescent="0.3">
      <c r="A594" s="370"/>
      <c r="B594" s="366"/>
      <c r="C594" s="366"/>
      <c r="D594" s="366"/>
      <c r="E594" s="367"/>
    </row>
    <row r="595" spans="1:9" ht="15.75" thickBot="1" x14ac:dyDescent="0.3">
      <c r="A595" s="236" t="s">
        <v>32</v>
      </c>
      <c r="B595" s="237">
        <f>IF(B591-B560=0,0,"Error")</f>
        <v>0</v>
      </c>
      <c r="C595" s="237">
        <f>IF(C591-C560=0,0,"Error")</f>
        <v>0</v>
      </c>
      <c r="D595" s="237">
        <f>IF(D591-D560=0,0,"Error")</f>
        <v>0</v>
      </c>
      <c r="E595" s="237">
        <f>IF(E591-E560=0,0,"Error")</f>
        <v>0</v>
      </c>
    </row>
    <row r="596" spans="1:9" ht="9.6" customHeight="1" thickBot="1" x14ac:dyDescent="0.3">
      <c r="A596" s="236"/>
      <c r="B596" s="237"/>
      <c r="C596" s="237"/>
      <c r="D596" s="237"/>
      <c r="E596" s="237"/>
    </row>
    <row r="597" spans="1:9" ht="35.450000000000003" customHeight="1" thickBot="1" x14ac:dyDescent="0.3">
      <c r="A597" s="224" t="s">
        <v>51</v>
      </c>
      <c r="B597" s="237">
        <f>B30+B70+B110+B150+B193+B221+B249+B278+B306+B334+B362+B390+B418+B447+B475+B511+B560</f>
        <v>1238600</v>
      </c>
      <c r="C597" s="237">
        <f>C30+C70+C110+C150+C193+C221+C249+C278+C306+C334+C362+C390+C418+C447+C475+C511+C560</f>
        <v>1172849</v>
      </c>
      <c r="D597" s="237">
        <f>D30+D70+D110+D150+D193+D221+D249+D278+D306+D334+D362+D390+D418+D447+D475+D511+D560</f>
        <v>1182849</v>
      </c>
      <c r="E597" s="237">
        <f>E30+E70+E110+E150+E193+E221+E249+E278+E306+E334+E362+E390+E418+E447+E475+E511+E560</f>
        <v>1184849</v>
      </c>
    </row>
    <row r="598" spans="1:9" ht="33" customHeight="1" thickBot="1" x14ac:dyDescent="0.3">
      <c r="A598" s="224" t="s">
        <v>52</v>
      </c>
      <c r="B598" s="237">
        <f>B600+B603+B606+B615+B618+B621+B626</f>
        <v>1238600</v>
      </c>
      <c r="C598" s="237">
        <f>C600+C603+C606+C609+C612+C615+C618+C621+C626</f>
        <v>1172849</v>
      </c>
      <c r="D598" s="237">
        <f>D600+D603+D606+D609+D612+D615+D618+D621+D626</f>
        <v>1182849</v>
      </c>
      <c r="E598" s="237">
        <f>E600+E603+E606+E609+E612+E615+E618+E621+E626</f>
        <v>1184849</v>
      </c>
    </row>
    <row r="599" spans="1:9" ht="30" customHeight="1" thickBot="1" x14ac:dyDescent="0.3">
      <c r="A599" s="252" t="s">
        <v>53</v>
      </c>
      <c r="B599" s="253"/>
      <c r="C599" s="254">
        <f>C598/B598-1</f>
        <v>-5.3084934603584655E-2</v>
      </c>
      <c r="D599" s="254">
        <f>D598/C598-1</f>
        <v>8.5262467717497348E-3</v>
      </c>
      <c r="E599" s="254">
        <f>E598/D598-1</f>
        <v>1.6908328958302743E-3</v>
      </c>
    </row>
    <row r="600" spans="1:9" ht="15.75" thickBot="1" x14ac:dyDescent="0.3">
      <c r="A600" s="231" t="s">
        <v>24</v>
      </c>
      <c r="B600" s="232">
        <f t="shared" ref="B600:E601" si="17">B38+B78+B118+B158+B521+B570</f>
        <v>641296</v>
      </c>
      <c r="C600" s="232">
        <f t="shared" si="17"/>
        <v>641296</v>
      </c>
      <c r="D600" s="232">
        <f t="shared" si="17"/>
        <v>641296</v>
      </c>
      <c r="E600" s="232">
        <f t="shared" si="17"/>
        <v>643296</v>
      </c>
      <c r="G600" s="2"/>
      <c r="H600" s="2"/>
      <c r="I600" s="2"/>
    </row>
    <row r="601" spans="1:9" ht="15.75" thickBot="1" x14ac:dyDescent="0.3">
      <c r="A601" s="234" t="s">
        <v>57</v>
      </c>
      <c r="B601" s="233">
        <f t="shared" si="17"/>
        <v>641296</v>
      </c>
      <c r="C601" s="233">
        <f t="shared" si="17"/>
        <v>641296</v>
      </c>
      <c r="D601" s="233">
        <f t="shared" si="17"/>
        <v>641296</v>
      </c>
      <c r="E601" s="233">
        <f t="shared" si="17"/>
        <v>643296</v>
      </c>
      <c r="G601" s="2"/>
      <c r="H601" s="2"/>
      <c r="I601" s="2"/>
    </row>
    <row r="602" spans="1:9" ht="15.75" thickBot="1" x14ac:dyDescent="0.3">
      <c r="A602" s="234" t="s">
        <v>58</v>
      </c>
      <c r="B602" s="233"/>
      <c r="C602" s="255"/>
      <c r="D602" s="255"/>
      <c r="E602" s="255"/>
    </row>
    <row r="603" spans="1:9" ht="24.6" customHeight="1" thickBot="1" x14ac:dyDescent="0.3">
      <c r="A603" s="231" t="s">
        <v>25</v>
      </c>
      <c r="B603" s="232">
        <f t="shared" ref="B603:E604" si="18">B41+B81+B121+B161+B524+B573</f>
        <v>114849</v>
      </c>
      <c r="C603" s="232">
        <f t="shared" si="18"/>
        <v>114849</v>
      </c>
      <c r="D603" s="232">
        <f t="shared" si="18"/>
        <v>114849</v>
      </c>
      <c r="E603" s="232">
        <f t="shared" si="18"/>
        <v>114849</v>
      </c>
      <c r="G603" s="2"/>
      <c r="H603" s="2"/>
      <c r="I603" s="2"/>
    </row>
    <row r="604" spans="1:9" ht="15.75" thickBot="1" x14ac:dyDescent="0.3">
      <c r="A604" s="234" t="s">
        <v>57</v>
      </c>
      <c r="B604" s="233">
        <f t="shared" si="18"/>
        <v>114849</v>
      </c>
      <c r="C604" s="233">
        <f t="shared" si="18"/>
        <v>114849</v>
      </c>
      <c r="D604" s="233">
        <f t="shared" si="18"/>
        <v>114849</v>
      </c>
      <c r="E604" s="233">
        <f t="shared" si="18"/>
        <v>114849</v>
      </c>
    </row>
    <row r="605" spans="1:9" ht="15.75" thickBot="1" x14ac:dyDescent="0.3">
      <c r="A605" s="234" t="s">
        <v>58</v>
      </c>
      <c r="B605" s="233"/>
      <c r="C605" s="255"/>
      <c r="D605" s="255"/>
      <c r="E605" s="255"/>
    </row>
    <row r="606" spans="1:9" ht="23.25" thickBot="1" x14ac:dyDescent="0.3">
      <c r="A606" s="231" t="s">
        <v>26</v>
      </c>
      <c r="B606" s="232">
        <f t="shared" ref="B606:E607" si="19">B44+B84+B124+B164+B527+B576</f>
        <v>378355</v>
      </c>
      <c r="C606" s="232">
        <f t="shared" si="19"/>
        <v>280355</v>
      </c>
      <c r="D606" s="232">
        <f t="shared" si="19"/>
        <v>290355</v>
      </c>
      <c r="E606" s="232">
        <f t="shared" si="19"/>
        <v>290355</v>
      </c>
      <c r="G606" s="2"/>
      <c r="H606" s="2"/>
      <c r="I606" s="2"/>
    </row>
    <row r="607" spans="1:9" ht="15.75" thickBot="1" x14ac:dyDescent="0.3">
      <c r="A607" s="234" t="s">
        <v>57</v>
      </c>
      <c r="B607" s="233">
        <f t="shared" si="19"/>
        <v>378355</v>
      </c>
      <c r="C607" s="233">
        <f t="shared" si="19"/>
        <v>280355</v>
      </c>
      <c r="D607" s="233">
        <f t="shared" si="19"/>
        <v>290355</v>
      </c>
      <c r="E607" s="233">
        <f t="shared" si="19"/>
        <v>290355</v>
      </c>
    </row>
    <row r="608" spans="1:9" ht="15.75" thickBot="1" x14ac:dyDescent="0.3">
      <c r="A608" s="234" t="s">
        <v>58</v>
      </c>
      <c r="B608" s="233"/>
      <c r="C608" s="255"/>
      <c r="D608" s="255"/>
      <c r="E608" s="255"/>
    </row>
    <row r="609" spans="1:5" ht="15.75" thickBot="1" x14ac:dyDescent="0.3">
      <c r="A609" s="231" t="s">
        <v>27</v>
      </c>
      <c r="B609" s="232">
        <f>B47+B87+B127+B167+B530+B579</f>
        <v>0</v>
      </c>
      <c r="C609" s="232">
        <f>C47+C87+C127+C167+C530+C579</f>
        <v>0</v>
      </c>
      <c r="D609" s="232">
        <f>D47+D87+D127+D167+D530+D579</f>
        <v>0</v>
      </c>
      <c r="E609" s="232">
        <f>E47+E87+E127+E167+E530+E579</f>
        <v>0</v>
      </c>
    </row>
    <row r="610" spans="1:5" ht="15.75" hidden="1" thickBot="1" x14ac:dyDescent="0.3">
      <c r="A610" s="234" t="s">
        <v>57</v>
      </c>
      <c r="B610" s="232"/>
      <c r="C610" s="232"/>
      <c r="D610" s="232"/>
      <c r="E610" s="232"/>
    </row>
    <row r="611" spans="1:5" ht="18" hidden="1" customHeight="1" x14ac:dyDescent="0.3">
      <c r="A611" s="234" t="s">
        <v>58</v>
      </c>
      <c r="B611" s="233"/>
      <c r="C611" s="233"/>
      <c r="D611" s="233"/>
      <c r="E611" s="233"/>
    </row>
    <row r="612" spans="1:5" ht="27.6" customHeight="1" thickBot="1" x14ac:dyDescent="0.3">
      <c r="A612" s="231" t="s">
        <v>28</v>
      </c>
      <c r="B612" s="232">
        <f>B50+B90+B130+B170+B533+B582</f>
        <v>0</v>
      </c>
      <c r="C612" s="232">
        <f>C50+C90+C130+C170+C533+C582</f>
        <v>0</v>
      </c>
      <c r="D612" s="232">
        <f>D50+D90+D130+D170+D533+D582</f>
        <v>0</v>
      </c>
      <c r="E612" s="232">
        <f>E50+E90+E130+E170+E533+E582</f>
        <v>0</v>
      </c>
    </row>
    <row r="613" spans="1:5" ht="15.75" thickBot="1" x14ac:dyDescent="0.3">
      <c r="A613" s="234" t="s">
        <v>57</v>
      </c>
      <c r="B613" s="232"/>
      <c r="C613" s="232"/>
      <c r="D613" s="232"/>
      <c r="E613" s="232"/>
    </row>
    <row r="614" spans="1:5" ht="15.75" hidden="1" thickBot="1" x14ac:dyDescent="0.3">
      <c r="A614" s="234" t="s">
        <v>58</v>
      </c>
      <c r="B614" s="233"/>
      <c r="C614" s="233"/>
      <c r="D614" s="233"/>
      <c r="E614" s="233"/>
    </row>
    <row r="615" spans="1:5" ht="23.25" thickBot="1" x14ac:dyDescent="0.3">
      <c r="A615" s="231" t="s">
        <v>29</v>
      </c>
      <c r="B615" s="232">
        <f t="shared" ref="B615:E616" si="20">B53+B93+B133+B173+B536+B585</f>
        <v>3500</v>
      </c>
      <c r="C615" s="232">
        <f t="shared" si="20"/>
        <v>3500</v>
      </c>
      <c r="D615" s="232">
        <f t="shared" si="20"/>
        <v>3500</v>
      </c>
      <c r="E615" s="232">
        <f t="shared" si="20"/>
        <v>3500</v>
      </c>
    </row>
    <row r="616" spans="1:5" ht="15.75" thickBot="1" x14ac:dyDescent="0.3">
      <c r="A616" s="234" t="s">
        <v>57</v>
      </c>
      <c r="B616" s="233">
        <f t="shared" si="20"/>
        <v>3500</v>
      </c>
      <c r="C616" s="233">
        <f t="shared" si="20"/>
        <v>3500</v>
      </c>
      <c r="D616" s="233">
        <f t="shared" si="20"/>
        <v>3500</v>
      </c>
      <c r="E616" s="233">
        <f t="shared" si="20"/>
        <v>3500</v>
      </c>
    </row>
    <row r="617" spans="1:5" ht="15.75" thickBot="1" x14ac:dyDescent="0.3">
      <c r="A617" s="234" t="s">
        <v>58</v>
      </c>
      <c r="B617" s="233"/>
      <c r="C617" s="255">
        <f>C615/B615-1</f>
        <v>0</v>
      </c>
      <c r="D617" s="255">
        <f>D615/C615-1</f>
        <v>0</v>
      </c>
      <c r="E617" s="255">
        <f>E615/D615-1</f>
        <v>0</v>
      </c>
    </row>
    <row r="618" spans="1:5" ht="23.25" thickBot="1" x14ac:dyDescent="0.3">
      <c r="A618" s="231" t="s">
        <v>30</v>
      </c>
      <c r="B618" s="232">
        <f t="shared" ref="B618:E619" si="21">B56+B96+B136+B176+B539+B588</f>
        <v>10000</v>
      </c>
      <c r="C618" s="232">
        <f t="shared" si="21"/>
        <v>10000</v>
      </c>
      <c r="D618" s="232">
        <f t="shared" si="21"/>
        <v>10000</v>
      </c>
      <c r="E618" s="232">
        <f t="shared" si="21"/>
        <v>10000</v>
      </c>
    </row>
    <row r="619" spans="1:5" ht="15.75" thickBot="1" x14ac:dyDescent="0.3">
      <c r="A619" s="234" t="s">
        <v>57</v>
      </c>
      <c r="B619" s="233">
        <f t="shared" si="21"/>
        <v>10000</v>
      </c>
      <c r="C619" s="233">
        <f t="shared" si="21"/>
        <v>10000</v>
      </c>
      <c r="D619" s="233">
        <f t="shared" si="21"/>
        <v>10000</v>
      </c>
      <c r="E619" s="233">
        <f t="shared" si="21"/>
        <v>10000</v>
      </c>
    </row>
    <row r="620" spans="1:5" ht="15.75" thickBot="1" x14ac:dyDescent="0.3">
      <c r="A620" s="234" t="s">
        <v>58</v>
      </c>
      <c r="B620" s="233"/>
      <c r="C620" s="255"/>
      <c r="D620" s="255"/>
      <c r="E620" s="255"/>
    </row>
    <row r="621" spans="1:5" ht="23.25" thickBot="1" x14ac:dyDescent="0.3">
      <c r="A621" s="231" t="s">
        <v>54</v>
      </c>
      <c r="B621" s="232">
        <f>B201+B229+B257+B286+B342+B370+B398+B426+B455</f>
        <v>0</v>
      </c>
      <c r="C621" s="232">
        <f>C201+C229+C257+C286+C342+C370+C398+C426+C455</f>
        <v>0</v>
      </c>
      <c r="D621" s="232">
        <f>D201+D229+D257+D286+D342+D370+D398+D426+D455</f>
        <v>0</v>
      </c>
      <c r="E621" s="232">
        <f>E201+E229+E257+E286+E342+E370+E398+E426+E455</f>
        <v>0</v>
      </c>
    </row>
    <row r="622" spans="1:5" ht="15.75" thickBot="1" x14ac:dyDescent="0.3">
      <c r="A622" s="234" t="s">
        <v>57</v>
      </c>
      <c r="B622" s="232"/>
      <c r="C622" s="232"/>
      <c r="D622" s="232"/>
      <c r="E622" s="232"/>
    </row>
    <row r="623" spans="1:5" ht="15.75" hidden="1" thickBot="1" x14ac:dyDescent="0.3">
      <c r="A623" s="234" t="s">
        <v>66</v>
      </c>
      <c r="B623" s="232"/>
      <c r="C623" s="232"/>
      <c r="D623" s="232"/>
      <c r="E623" s="232"/>
    </row>
    <row r="624" spans="1:5" ht="15.75" hidden="1" thickBot="1" x14ac:dyDescent="0.3">
      <c r="A624" s="234" t="s">
        <v>62</v>
      </c>
      <c r="B624" s="232"/>
      <c r="C624" s="232"/>
      <c r="D624" s="232"/>
      <c r="E624" s="232"/>
    </row>
    <row r="625" spans="1:5" ht="18.600000000000001" hidden="1" customHeight="1" x14ac:dyDescent="0.3">
      <c r="A625" s="234" t="s">
        <v>63</v>
      </c>
      <c r="B625" s="233"/>
      <c r="C625" s="233"/>
      <c r="D625" s="233"/>
      <c r="E625" s="233"/>
    </row>
    <row r="626" spans="1:5" ht="23.25" thickBot="1" x14ac:dyDescent="0.3">
      <c r="A626" s="231" t="s">
        <v>55</v>
      </c>
      <c r="B626" s="232">
        <f>B211+B239+B267+B296+B324+B352+B380+B408+B436+B465+B493</f>
        <v>90600</v>
      </c>
      <c r="C626" s="232">
        <f>C211+C239+C267+C296+C324+C352+C380+C408+C436+C465+C493</f>
        <v>122849</v>
      </c>
      <c r="D626" s="232">
        <f>D211+D239+D267+D296+D324+D352+D380+D408+D436+D465+D493</f>
        <v>122849</v>
      </c>
      <c r="E626" s="232">
        <f>E211+E239+E267+E296+E324+E352+E380+E408+E436+E465+E493</f>
        <v>122849</v>
      </c>
    </row>
    <row r="627" spans="1:5" ht="15.75" thickBot="1" x14ac:dyDescent="0.3">
      <c r="A627" s="234" t="s">
        <v>57</v>
      </c>
      <c r="B627" s="232">
        <v>90600</v>
      </c>
      <c r="C627" s="233">
        <v>122849</v>
      </c>
      <c r="D627" s="233">
        <v>122849</v>
      </c>
      <c r="E627" s="233">
        <v>122849</v>
      </c>
    </row>
    <row r="628" spans="1:5" ht="15.75" hidden="1" thickBot="1" x14ac:dyDescent="0.3">
      <c r="A628" s="234" t="s">
        <v>66</v>
      </c>
      <c r="B628" s="232"/>
      <c r="C628" s="232"/>
      <c r="D628" s="232"/>
      <c r="E628" s="232"/>
    </row>
    <row r="629" spans="1:5" ht="15.75" hidden="1" thickBot="1" x14ac:dyDescent="0.3">
      <c r="A629" s="234" t="s">
        <v>62</v>
      </c>
      <c r="B629" s="232"/>
      <c r="C629" s="232"/>
      <c r="D629" s="232"/>
      <c r="E629" s="232"/>
    </row>
    <row r="630" spans="1:5" ht="15.75" hidden="1" thickBot="1" x14ac:dyDescent="0.3">
      <c r="A630" s="234" t="s">
        <v>63</v>
      </c>
      <c r="B630" s="233"/>
      <c r="C630" s="255"/>
      <c r="D630" s="255"/>
      <c r="E630" s="255"/>
    </row>
    <row r="631" spans="1:5" ht="6.6" customHeight="1" x14ac:dyDescent="0.25">
      <c r="A631" s="392" t="s">
        <v>181</v>
      </c>
      <c r="B631" s="362"/>
      <c r="C631" s="362"/>
      <c r="D631" s="362"/>
      <c r="E631" s="363"/>
    </row>
    <row r="632" spans="1:5" ht="3.6" customHeight="1" x14ac:dyDescent="0.25">
      <c r="A632" s="374"/>
      <c r="B632" s="364"/>
      <c r="C632" s="364"/>
      <c r="D632" s="364"/>
      <c r="E632" s="365"/>
    </row>
    <row r="633" spans="1:5" ht="7.9" customHeight="1" thickBot="1" x14ac:dyDescent="0.3">
      <c r="A633" s="375"/>
      <c r="B633" s="366"/>
      <c r="C633" s="366"/>
      <c r="D633" s="366"/>
      <c r="E633" s="367"/>
    </row>
    <row r="634" spans="1:5" ht="15.75" thickBot="1" x14ac:dyDescent="0.3">
      <c r="A634" s="236" t="s">
        <v>32</v>
      </c>
      <c r="B634" s="237">
        <f>IF(B598-B597=0,0,"Error")</f>
        <v>0</v>
      </c>
      <c r="C634" s="237">
        <f>IF(C598-C597=0,0,"Error")</f>
        <v>0</v>
      </c>
      <c r="D634" s="237">
        <f>IF(D598-D597=0,0,"Error")</f>
        <v>0</v>
      </c>
      <c r="E634" s="237">
        <f>IF(E598-E597=0,0,"Error")</f>
        <v>0</v>
      </c>
    </row>
  </sheetData>
  <mergeCells count="163">
    <mergeCell ref="A1:E1"/>
    <mergeCell ref="A2:E2"/>
    <mergeCell ref="A631:A633"/>
    <mergeCell ref="B631:E633"/>
    <mergeCell ref="B556:E556"/>
    <mergeCell ref="A557:A558"/>
    <mergeCell ref="A565:A566"/>
    <mergeCell ref="A567:E567"/>
    <mergeCell ref="A568:A569"/>
    <mergeCell ref="A592:A594"/>
    <mergeCell ref="B592:E594"/>
    <mergeCell ref="B547:E547"/>
    <mergeCell ref="A548:E548"/>
    <mergeCell ref="A551:E551"/>
    <mergeCell ref="A552:A553"/>
    <mergeCell ref="B554:E554"/>
    <mergeCell ref="B555:E555"/>
    <mergeCell ref="B507:E507"/>
    <mergeCell ref="A508:A509"/>
    <mergeCell ref="A516:A517"/>
    <mergeCell ref="A518:E518"/>
    <mergeCell ref="A519:A520"/>
    <mergeCell ref="A543:A545"/>
    <mergeCell ref="B543:E545"/>
    <mergeCell ref="A498:E498"/>
    <mergeCell ref="A501:E501"/>
    <mergeCell ref="A502:E502"/>
    <mergeCell ref="A503:A504"/>
    <mergeCell ref="B505:E505"/>
    <mergeCell ref="B506:E506"/>
    <mergeCell ref="A472:A473"/>
    <mergeCell ref="A480:E480"/>
    <mergeCell ref="A481:A482"/>
    <mergeCell ref="A494:A496"/>
    <mergeCell ref="B494:E496"/>
    <mergeCell ref="B497:E497"/>
    <mergeCell ref="A453:A454"/>
    <mergeCell ref="A466:A468"/>
    <mergeCell ref="B466:E468"/>
    <mergeCell ref="B469:C469"/>
    <mergeCell ref="B470:E470"/>
    <mergeCell ref="B471:E471"/>
    <mergeCell ref="B440:E440"/>
    <mergeCell ref="B441:C441"/>
    <mergeCell ref="B442:E442"/>
    <mergeCell ref="B443:E443"/>
    <mergeCell ref="A444:A445"/>
    <mergeCell ref="A452:E452"/>
    <mergeCell ref="B414:E414"/>
    <mergeCell ref="A415:A416"/>
    <mergeCell ref="A423:E423"/>
    <mergeCell ref="A424:A425"/>
    <mergeCell ref="A437:A439"/>
    <mergeCell ref="B437:E439"/>
    <mergeCell ref="A395:E395"/>
    <mergeCell ref="A396:A397"/>
    <mergeCell ref="A409:A411"/>
    <mergeCell ref="B409:E411"/>
    <mergeCell ref="B412:C412"/>
    <mergeCell ref="B413:E413"/>
    <mergeCell ref="A381:A383"/>
    <mergeCell ref="B381:E383"/>
    <mergeCell ref="B384:C384"/>
    <mergeCell ref="B385:E385"/>
    <mergeCell ref="B386:E386"/>
    <mergeCell ref="A387:A388"/>
    <mergeCell ref="B356:C356"/>
    <mergeCell ref="B357:E357"/>
    <mergeCell ref="B358:E358"/>
    <mergeCell ref="A359:A360"/>
    <mergeCell ref="A367:E367"/>
    <mergeCell ref="A368:A369"/>
    <mergeCell ref="B329:E329"/>
    <mergeCell ref="B330:E330"/>
    <mergeCell ref="A331:A332"/>
    <mergeCell ref="A339:E339"/>
    <mergeCell ref="A340:A341"/>
    <mergeCell ref="A353:A355"/>
    <mergeCell ref="B353:E355"/>
    <mergeCell ref="A303:A304"/>
    <mergeCell ref="A311:E311"/>
    <mergeCell ref="A312:A313"/>
    <mergeCell ref="A325:A327"/>
    <mergeCell ref="B325:E327"/>
    <mergeCell ref="B328:C328"/>
    <mergeCell ref="A284:A285"/>
    <mergeCell ref="A297:A299"/>
    <mergeCell ref="B297:E299"/>
    <mergeCell ref="B300:C300"/>
    <mergeCell ref="B301:E301"/>
    <mergeCell ref="B302:E302"/>
    <mergeCell ref="B271:E271"/>
    <mergeCell ref="B272:C272"/>
    <mergeCell ref="B273:E273"/>
    <mergeCell ref="B274:E274"/>
    <mergeCell ref="A275:A276"/>
    <mergeCell ref="A283:E283"/>
    <mergeCell ref="B245:E245"/>
    <mergeCell ref="A246:A247"/>
    <mergeCell ref="A254:E254"/>
    <mergeCell ref="A255:A256"/>
    <mergeCell ref="A268:A270"/>
    <mergeCell ref="B268:E270"/>
    <mergeCell ref="B216:E216"/>
    <mergeCell ref="B217:E217"/>
    <mergeCell ref="A240:A242"/>
    <mergeCell ref="B240:E242"/>
    <mergeCell ref="B243:C243"/>
    <mergeCell ref="B244:E244"/>
    <mergeCell ref="B188:E188"/>
    <mergeCell ref="B189:E189"/>
    <mergeCell ref="A199:A200"/>
    <mergeCell ref="A212:A214"/>
    <mergeCell ref="B212:E214"/>
    <mergeCell ref="B215:C215"/>
    <mergeCell ref="A180:A182"/>
    <mergeCell ref="B180:E182"/>
    <mergeCell ref="A184:E184"/>
    <mergeCell ref="A185:E185"/>
    <mergeCell ref="B186:E186"/>
    <mergeCell ref="B187:C187"/>
    <mergeCell ref="B144:E144"/>
    <mergeCell ref="B145:E145"/>
    <mergeCell ref="B146:E146"/>
    <mergeCell ref="A147:A148"/>
    <mergeCell ref="A155:E155"/>
    <mergeCell ref="A156:A157"/>
    <mergeCell ref="B106:E106"/>
    <mergeCell ref="A107:A108"/>
    <mergeCell ref="A115:E115"/>
    <mergeCell ref="A116:A117"/>
    <mergeCell ref="A140:A142"/>
    <mergeCell ref="B140:E142"/>
    <mergeCell ref="A75:E75"/>
    <mergeCell ref="A76:A77"/>
    <mergeCell ref="A100:A102"/>
    <mergeCell ref="B100:E102"/>
    <mergeCell ref="B104:E104"/>
    <mergeCell ref="B105:E105"/>
    <mergeCell ref="A60:A62"/>
    <mergeCell ref="B60:E62"/>
    <mergeCell ref="B64:E64"/>
    <mergeCell ref="B65:E65"/>
    <mergeCell ref="B66:E66"/>
    <mergeCell ref="A67:A68"/>
    <mergeCell ref="A27:A28"/>
    <mergeCell ref="A35:E35"/>
    <mergeCell ref="A36:A37"/>
    <mergeCell ref="B12:E12"/>
    <mergeCell ref="A13:A14"/>
    <mergeCell ref="B18:E18"/>
    <mergeCell ref="A19:E19"/>
    <mergeCell ref="A22:E22"/>
    <mergeCell ref="A23:E23"/>
    <mergeCell ref="A3:E3"/>
    <mergeCell ref="B5:E5"/>
    <mergeCell ref="B6:E6"/>
    <mergeCell ref="B7:E7"/>
    <mergeCell ref="A8:E8"/>
    <mergeCell ref="A9:E11"/>
    <mergeCell ref="B24:E24"/>
    <mergeCell ref="B25:E25"/>
    <mergeCell ref="B26:E26"/>
  </mergeCells>
  <pageMargins left="0.15748031496062992" right="0.15748031496062992" top="0.31496062992125984" bottom="0.27559055118110237" header="0.31496062992125984" footer="0.31496062992125984"/>
  <pageSetup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2993"/>
  <sheetViews>
    <sheetView view="pageBreakPreview" topLeftCell="B1" zoomScale="60" zoomScaleNormal="100" workbookViewId="0">
      <selection activeCell="J12" sqref="J12"/>
    </sheetView>
  </sheetViews>
  <sheetFormatPr defaultRowHeight="12" x14ac:dyDescent="0.2"/>
  <cols>
    <col min="1" max="1" width="27.140625" style="48" customWidth="1"/>
    <col min="2" max="2" width="17" style="258" customWidth="1"/>
    <col min="3" max="3" width="13.28515625" style="259" customWidth="1"/>
    <col min="4" max="4" width="13.42578125" style="259" customWidth="1"/>
    <col min="5" max="5" width="14.7109375" style="259" customWidth="1"/>
    <col min="6" max="239" width="9.140625" style="48"/>
    <col min="240" max="240" width="10.140625" style="48" customWidth="1"/>
    <col min="241" max="241" width="10" style="48" customWidth="1"/>
    <col min="242" max="242" width="27.140625" style="48" customWidth="1"/>
    <col min="243" max="243" width="17" style="48" customWidth="1"/>
    <col min="244" max="244" width="13.28515625" style="48" customWidth="1"/>
    <col min="245" max="245" width="13.42578125" style="48" customWidth="1"/>
    <col min="246" max="246" width="14.7109375" style="48" customWidth="1"/>
    <col min="247" max="247" width="10.5703125" style="48" customWidth="1"/>
    <col min="248" max="248" width="8.7109375" style="48" customWidth="1"/>
    <col min="249" max="249" width="11.140625" style="48" customWidth="1"/>
    <col min="250" max="250" width="11" style="48" bestFit="1" customWidth="1"/>
    <col min="251" max="495" width="9.140625" style="48"/>
    <col min="496" max="496" width="10.140625" style="48" customWidth="1"/>
    <col min="497" max="497" width="10" style="48" customWidth="1"/>
    <col min="498" max="498" width="27.140625" style="48" customWidth="1"/>
    <col min="499" max="499" width="17" style="48" customWidth="1"/>
    <col min="500" max="500" width="13.28515625" style="48" customWidth="1"/>
    <col min="501" max="501" width="13.42578125" style="48" customWidth="1"/>
    <col min="502" max="502" width="14.7109375" style="48" customWidth="1"/>
    <col min="503" max="503" width="10.5703125" style="48" customWidth="1"/>
    <col min="504" max="504" width="8.7109375" style="48" customWidth="1"/>
    <col min="505" max="505" width="11.140625" style="48" customWidth="1"/>
    <col min="506" max="506" width="11" style="48" bestFit="1" customWidth="1"/>
    <col min="507" max="751" width="9.140625" style="48"/>
    <col min="752" max="752" width="10.140625" style="48" customWidth="1"/>
    <col min="753" max="753" width="10" style="48" customWidth="1"/>
    <col min="754" max="754" width="27.140625" style="48" customWidth="1"/>
    <col min="755" max="755" width="17" style="48" customWidth="1"/>
    <col min="756" max="756" width="13.28515625" style="48" customWidth="1"/>
    <col min="757" max="757" width="13.42578125" style="48" customWidth="1"/>
    <col min="758" max="758" width="14.7109375" style="48" customWidth="1"/>
    <col min="759" max="759" width="10.5703125" style="48" customWidth="1"/>
    <col min="760" max="760" width="8.7109375" style="48" customWidth="1"/>
    <col min="761" max="761" width="11.140625" style="48" customWidth="1"/>
    <col min="762" max="762" width="11" style="48" bestFit="1" customWidth="1"/>
    <col min="763" max="1007" width="9.140625" style="48"/>
    <col min="1008" max="1008" width="10.140625" style="48" customWidth="1"/>
    <col min="1009" max="1009" width="10" style="48" customWidth="1"/>
    <col min="1010" max="1010" width="27.140625" style="48" customWidth="1"/>
    <col min="1011" max="1011" width="17" style="48" customWidth="1"/>
    <col min="1012" max="1012" width="13.28515625" style="48" customWidth="1"/>
    <col min="1013" max="1013" width="13.42578125" style="48" customWidth="1"/>
    <col min="1014" max="1014" width="14.7109375" style="48" customWidth="1"/>
    <col min="1015" max="1015" width="10.5703125" style="48" customWidth="1"/>
    <col min="1016" max="1016" width="8.7109375" style="48" customWidth="1"/>
    <col min="1017" max="1017" width="11.140625" style="48" customWidth="1"/>
    <col min="1018" max="1018" width="11" style="48" bestFit="1" customWidth="1"/>
    <col min="1019" max="1263" width="9.140625" style="48"/>
    <col min="1264" max="1264" width="10.140625" style="48" customWidth="1"/>
    <col min="1265" max="1265" width="10" style="48" customWidth="1"/>
    <col min="1266" max="1266" width="27.140625" style="48" customWidth="1"/>
    <col min="1267" max="1267" width="17" style="48" customWidth="1"/>
    <col min="1268" max="1268" width="13.28515625" style="48" customWidth="1"/>
    <col min="1269" max="1269" width="13.42578125" style="48" customWidth="1"/>
    <col min="1270" max="1270" width="14.7109375" style="48" customWidth="1"/>
    <col min="1271" max="1271" width="10.5703125" style="48" customWidth="1"/>
    <col min="1272" max="1272" width="8.7109375" style="48" customWidth="1"/>
    <col min="1273" max="1273" width="11.140625" style="48" customWidth="1"/>
    <col min="1274" max="1274" width="11" style="48" bestFit="1" customWidth="1"/>
    <col min="1275" max="1519" width="9.140625" style="48"/>
    <col min="1520" max="1520" width="10.140625" style="48" customWidth="1"/>
    <col min="1521" max="1521" width="10" style="48" customWidth="1"/>
    <col min="1522" max="1522" width="27.140625" style="48" customWidth="1"/>
    <col min="1523" max="1523" width="17" style="48" customWidth="1"/>
    <col min="1524" max="1524" width="13.28515625" style="48" customWidth="1"/>
    <col min="1525" max="1525" width="13.42578125" style="48" customWidth="1"/>
    <col min="1526" max="1526" width="14.7109375" style="48" customWidth="1"/>
    <col min="1527" max="1527" width="10.5703125" style="48" customWidth="1"/>
    <col min="1528" max="1528" width="8.7109375" style="48" customWidth="1"/>
    <col min="1529" max="1529" width="11.140625" style="48" customWidth="1"/>
    <col min="1530" max="1530" width="11" style="48" bestFit="1" customWidth="1"/>
    <col min="1531" max="1775" width="9.140625" style="48"/>
    <col min="1776" max="1776" width="10.140625" style="48" customWidth="1"/>
    <col min="1777" max="1777" width="10" style="48" customWidth="1"/>
    <col min="1778" max="1778" width="27.140625" style="48" customWidth="1"/>
    <col min="1779" max="1779" width="17" style="48" customWidth="1"/>
    <col min="1780" max="1780" width="13.28515625" style="48" customWidth="1"/>
    <col min="1781" max="1781" width="13.42578125" style="48" customWidth="1"/>
    <col min="1782" max="1782" width="14.7109375" style="48" customWidth="1"/>
    <col min="1783" max="1783" width="10.5703125" style="48" customWidth="1"/>
    <col min="1784" max="1784" width="8.7109375" style="48" customWidth="1"/>
    <col min="1785" max="1785" width="11.140625" style="48" customWidth="1"/>
    <col min="1786" max="1786" width="11" style="48" bestFit="1" customWidth="1"/>
    <col min="1787" max="2031" width="9.140625" style="48"/>
    <col min="2032" max="2032" width="10.140625" style="48" customWidth="1"/>
    <col min="2033" max="2033" width="10" style="48" customWidth="1"/>
    <col min="2034" max="2034" width="27.140625" style="48" customWidth="1"/>
    <col min="2035" max="2035" width="17" style="48" customWidth="1"/>
    <col min="2036" max="2036" width="13.28515625" style="48" customWidth="1"/>
    <col min="2037" max="2037" width="13.42578125" style="48" customWidth="1"/>
    <col min="2038" max="2038" width="14.7109375" style="48" customWidth="1"/>
    <col min="2039" max="2039" width="10.5703125" style="48" customWidth="1"/>
    <col min="2040" max="2040" width="8.7109375" style="48" customWidth="1"/>
    <col min="2041" max="2041" width="11.140625" style="48" customWidth="1"/>
    <col min="2042" max="2042" width="11" style="48" bestFit="1" customWidth="1"/>
    <col min="2043" max="2287" width="9.140625" style="48"/>
    <col min="2288" max="2288" width="10.140625" style="48" customWidth="1"/>
    <col min="2289" max="2289" width="10" style="48" customWidth="1"/>
    <col min="2290" max="2290" width="27.140625" style="48" customWidth="1"/>
    <col min="2291" max="2291" width="17" style="48" customWidth="1"/>
    <col min="2292" max="2292" width="13.28515625" style="48" customWidth="1"/>
    <col min="2293" max="2293" width="13.42578125" style="48" customWidth="1"/>
    <col min="2294" max="2294" width="14.7109375" style="48" customWidth="1"/>
    <col min="2295" max="2295" width="10.5703125" style="48" customWidth="1"/>
    <col min="2296" max="2296" width="8.7109375" style="48" customWidth="1"/>
    <col min="2297" max="2297" width="11.140625" style="48" customWidth="1"/>
    <col min="2298" max="2298" width="11" style="48" bestFit="1" customWidth="1"/>
    <col min="2299" max="2543" width="9.140625" style="48"/>
    <col min="2544" max="2544" width="10.140625" style="48" customWidth="1"/>
    <col min="2545" max="2545" width="10" style="48" customWidth="1"/>
    <col min="2546" max="2546" width="27.140625" style="48" customWidth="1"/>
    <col min="2547" max="2547" width="17" style="48" customWidth="1"/>
    <col min="2548" max="2548" width="13.28515625" style="48" customWidth="1"/>
    <col min="2549" max="2549" width="13.42578125" style="48" customWidth="1"/>
    <col min="2550" max="2550" width="14.7109375" style="48" customWidth="1"/>
    <col min="2551" max="2551" width="10.5703125" style="48" customWidth="1"/>
    <col min="2552" max="2552" width="8.7109375" style="48" customWidth="1"/>
    <col min="2553" max="2553" width="11.140625" style="48" customWidth="1"/>
    <col min="2554" max="2554" width="11" style="48" bestFit="1" customWidth="1"/>
    <col min="2555" max="2799" width="9.140625" style="48"/>
    <col min="2800" max="2800" width="10.140625" style="48" customWidth="1"/>
    <col min="2801" max="2801" width="10" style="48" customWidth="1"/>
    <col min="2802" max="2802" width="27.140625" style="48" customWidth="1"/>
    <col min="2803" max="2803" width="17" style="48" customWidth="1"/>
    <col min="2804" max="2804" width="13.28515625" style="48" customWidth="1"/>
    <col min="2805" max="2805" width="13.42578125" style="48" customWidth="1"/>
    <col min="2806" max="2806" width="14.7109375" style="48" customWidth="1"/>
    <col min="2807" max="2807" width="10.5703125" style="48" customWidth="1"/>
    <col min="2808" max="2808" width="8.7109375" style="48" customWidth="1"/>
    <col min="2809" max="2809" width="11.140625" style="48" customWidth="1"/>
    <col min="2810" max="2810" width="11" style="48" bestFit="1" customWidth="1"/>
    <col min="2811" max="3055" width="9.140625" style="48"/>
    <col min="3056" max="3056" width="10.140625" style="48" customWidth="1"/>
    <col min="3057" max="3057" width="10" style="48" customWidth="1"/>
    <col min="3058" max="3058" width="27.140625" style="48" customWidth="1"/>
    <col min="3059" max="3059" width="17" style="48" customWidth="1"/>
    <col min="3060" max="3060" width="13.28515625" style="48" customWidth="1"/>
    <col min="3061" max="3061" width="13.42578125" style="48" customWidth="1"/>
    <col min="3062" max="3062" width="14.7109375" style="48" customWidth="1"/>
    <col min="3063" max="3063" width="10.5703125" style="48" customWidth="1"/>
    <col min="3064" max="3064" width="8.7109375" style="48" customWidth="1"/>
    <col min="3065" max="3065" width="11.140625" style="48" customWidth="1"/>
    <col min="3066" max="3066" width="11" style="48" bestFit="1" customWidth="1"/>
    <col min="3067" max="3311" width="9.140625" style="48"/>
    <col min="3312" max="3312" width="10.140625" style="48" customWidth="1"/>
    <col min="3313" max="3313" width="10" style="48" customWidth="1"/>
    <col min="3314" max="3314" width="27.140625" style="48" customWidth="1"/>
    <col min="3315" max="3315" width="17" style="48" customWidth="1"/>
    <col min="3316" max="3316" width="13.28515625" style="48" customWidth="1"/>
    <col min="3317" max="3317" width="13.42578125" style="48" customWidth="1"/>
    <col min="3318" max="3318" width="14.7109375" style="48" customWidth="1"/>
    <col min="3319" max="3319" width="10.5703125" style="48" customWidth="1"/>
    <col min="3320" max="3320" width="8.7109375" style="48" customWidth="1"/>
    <col min="3321" max="3321" width="11.140625" style="48" customWidth="1"/>
    <col min="3322" max="3322" width="11" style="48" bestFit="1" customWidth="1"/>
    <col min="3323" max="3567" width="9.140625" style="48"/>
    <col min="3568" max="3568" width="10.140625" style="48" customWidth="1"/>
    <col min="3569" max="3569" width="10" style="48" customWidth="1"/>
    <col min="3570" max="3570" width="27.140625" style="48" customWidth="1"/>
    <col min="3571" max="3571" width="17" style="48" customWidth="1"/>
    <col min="3572" max="3572" width="13.28515625" style="48" customWidth="1"/>
    <col min="3573" max="3573" width="13.42578125" style="48" customWidth="1"/>
    <col min="3574" max="3574" width="14.7109375" style="48" customWidth="1"/>
    <col min="3575" max="3575" width="10.5703125" style="48" customWidth="1"/>
    <col min="3576" max="3576" width="8.7109375" style="48" customWidth="1"/>
    <col min="3577" max="3577" width="11.140625" style="48" customWidth="1"/>
    <col min="3578" max="3578" width="11" style="48" bestFit="1" customWidth="1"/>
    <col min="3579" max="3823" width="9.140625" style="48"/>
    <col min="3824" max="3824" width="10.140625" style="48" customWidth="1"/>
    <col min="3825" max="3825" width="10" style="48" customWidth="1"/>
    <col min="3826" max="3826" width="27.140625" style="48" customWidth="1"/>
    <col min="3827" max="3827" width="17" style="48" customWidth="1"/>
    <col min="3828" max="3828" width="13.28515625" style="48" customWidth="1"/>
    <col min="3829" max="3829" width="13.42578125" style="48" customWidth="1"/>
    <col min="3830" max="3830" width="14.7109375" style="48" customWidth="1"/>
    <col min="3831" max="3831" width="10.5703125" style="48" customWidth="1"/>
    <col min="3832" max="3832" width="8.7109375" style="48" customWidth="1"/>
    <col min="3833" max="3833" width="11.140625" style="48" customWidth="1"/>
    <col min="3834" max="3834" width="11" style="48" bestFit="1" customWidth="1"/>
    <col min="3835" max="4079" width="9.140625" style="48"/>
    <col min="4080" max="4080" width="10.140625" style="48" customWidth="1"/>
    <col min="4081" max="4081" width="10" style="48" customWidth="1"/>
    <col min="4082" max="4082" width="27.140625" style="48" customWidth="1"/>
    <col min="4083" max="4083" width="17" style="48" customWidth="1"/>
    <col min="4084" max="4084" width="13.28515625" style="48" customWidth="1"/>
    <col min="4085" max="4085" width="13.42578125" style="48" customWidth="1"/>
    <col min="4086" max="4086" width="14.7109375" style="48" customWidth="1"/>
    <col min="4087" max="4087" width="10.5703125" style="48" customWidth="1"/>
    <col min="4088" max="4088" width="8.7109375" style="48" customWidth="1"/>
    <col min="4089" max="4089" width="11.140625" style="48" customWidth="1"/>
    <col min="4090" max="4090" width="11" style="48" bestFit="1" customWidth="1"/>
    <col min="4091" max="4335" width="9.140625" style="48"/>
    <col min="4336" max="4336" width="10.140625" style="48" customWidth="1"/>
    <col min="4337" max="4337" width="10" style="48" customWidth="1"/>
    <col min="4338" max="4338" width="27.140625" style="48" customWidth="1"/>
    <col min="4339" max="4339" width="17" style="48" customWidth="1"/>
    <col min="4340" max="4340" width="13.28515625" style="48" customWidth="1"/>
    <col min="4341" max="4341" width="13.42578125" style="48" customWidth="1"/>
    <col min="4342" max="4342" width="14.7109375" style="48" customWidth="1"/>
    <col min="4343" max="4343" width="10.5703125" style="48" customWidth="1"/>
    <col min="4344" max="4344" width="8.7109375" style="48" customWidth="1"/>
    <col min="4345" max="4345" width="11.140625" style="48" customWidth="1"/>
    <col min="4346" max="4346" width="11" style="48" bestFit="1" customWidth="1"/>
    <col min="4347" max="4591" width="9.140625" style="48"/>
    <col min="4592" max="4592" width="10.140625" style="48" customWidth="1"/>
    <col min="4593" max="4593" width="10" style="48" customWidth="1"/>
    <col min="4594" max="4594" width="27.140625" style="48" customWidth="1"/>
    <col min="4595" max="4595" width="17" style="48" customWidth="1"/>
    <col min="4596" max="4596" width="13.28515625" style="48" customWidth="1"/>
    <col min="4597" max="4597" width="13.42578125" style="48" customWidth="1"/>
    <col min="4598" max="4598" width="14.7109375" style="48" customWidth="1"/>
    <col min="4599" max="4599" width="10.5703125" style="48" customWidth="1"/>
    <col min="4600" max="4600" width="8.7109375" style="48" customWidth="1"/>
    <col min="4601" max="4601" width="11.140625" style="48" customWidth="1"/>
    <col min="4602" max="4602" width="11" style="48" bestFit="1" customWidth="1"/>
    <col min="4603" max="4847" width="9.140625" style="48"/>
    <col min="4848" max="4848" width="10.140625" style="48" customWidth="1"/>
    <col min="4849" max="4849" width="10" style="48" customWidth="1"/>
    <col min="4850" max="4850" width="27.140625" style="48" customWidth="1"/>
    <col min="4851" max="4851" width="17" style="48" customWidth="1"/>
    <col min="4852" max="4852" width="13.28515625" style="48" customWidth="1"/>
    <col min="4853" max="4853" width="13.42578125" style="48" customWidth="1"/>
    <col min="4854" max="4854" width="14.7109375" style="48" customWidth="1"/>
    <col min="4855" max="4855" width="10.5703125" style="48" customWidth="1"/>
    <col min="4856" max="4856" width="8.7109375" style="48" customWidth="1"/>
    <col min="4857" max="4857" width="11.140625" style="48" customWidth="1"/>
    <col min="4858" max="4858" width="11" style="48" bestFit="1" customWidth="1"/>
    <col min="4859" max="5103" width="9.140625" style="48"/>
    <col min="5104" max="5104" width="10.140625" style="48" customWidth="1"/>
    <col min="5105" max="5105" width="10" style="48" customWidth="1"/>
    <col min="5106" max="5106" width="27.140625" style="48" customWidth="1"/>
    <col min="5107" max="5107" width="17" style="48" customWidth="1"/>
    <col min="5108" max="5108" width="13.28515625" style="48" customWidth="1"/>
    <col min="5109" max="5109" width="13.42578125" style="48" customWidth="1"/>
    <col min="5110" max="5110" width="14.7109375" style="48" customWidth="1"/>
    <col min="5111" max="5111" width="10.5703125" style="48" customWidth="1"/>
    <col min="5112" max="5112" width="8.7109375" style="48" customWidth="1"/>
    <col min="5113" max="5113" width="11.140625" style="48" customWidth="1"/>
    <col min="5114" max="5114" width="11" style="48" bestFit="1" customWidth="1"/>
    <col min="5115" max="5359" width="9.140625" style="48"/>
    <col min="5360" max="5360" width="10.140625" style="48" customWidth="1"/>
    <col min="5361" max="5361" width="10" style="48" customWidth="1"/>
    <col min="5362" max="5362" width="27.140625" style="48" customWidth="1"/>
    <col min="5363" max="5363" width="17" style="48" customWidth="1"/>
    <col min="5364" max="5364" width="13.28515625" style="48" customWidth="1"/>
    <col min="5365" max="5365" width="13.42578125" style="48" customWidth="1"/>
    <col min="5366" max="5366" width="14.7109375" style="48" customWidth="1"/>
    <col min="5367" max="5367" width="10.5703125" style="48" customWidth="1"/>
    <col min="5368" max="5368" width="8.7109375" style="48" customWidth="1"/>
    <col min="5369" max="5369" width="11.140625" style="48" customWidth="1"/>
    <col min="5370" max="5370" width="11" style="48" bestFit="1" customWidth="1"/>
    <col min="5371" max="5615" width="9.140625" style="48"/>
    <col min="5616" max="5616" width="10.140625" style="48" customWidth="1"/>
    <col min="5617" max="5617" width="10" style="48" customWidth="1"/>
    <col min="5618" max="5618" width="27.140625" style="48" customWidth="1"/>
    <col min="5619" max="5619" width="17" style="48" customWidth="1"/>
    <col min="5620" max="5620" width="13.28515625" style="48" customWidth="1"/>
    <col min="5621" max="5621" width="13.42578125" style="48" customWidth="1"/>
    <col min="5622" max="5622" width="14.7109375" style="48" customWidth="1"/>
    <col min="5623" max="5623" width="10.5703125" style="48" customWidth="1"/>
    <col min="5624" max="5624" width="8.7109375" style="48" customWidth="1"/>
    <col min="5625" max="5625" width="11.140625" style="48" customWidth="1"/>
    <col min="5626" max="5626" width="11" style="48" bestFit="1" customWidth="1"/>
    <col min="5627" max="5871" width="9.140625" style="48"/>
    <col min="5872" max="5872" width="10.140625" style="48" customWidth="1"/>
    <col min="5873" max="5873" width="10" style="48" customWidth="1"/>
    <col min="5874" max="5874" width="27.140625" style="48" customWidth="1"/>
    <col min="5875" max="5875" width="17" style="48" customWidth="1"/>
    <col min="5876" max="5876" width="13.28515625" style="48" customWidth="1"/>
    <col min="5877" max="5877" width="13.42578125" style="48" customWidth="1"/>
    <col min="5878" max="5878" width="14.7109375" style="48" customWidth="1"/>
    <col min="5879" max="5879" width="10.5703125" style="48" customWidth="1"/>
    <col min="5880" max="5880" width="8.7109375" style="48" customWidth="1"/>
    <col min="5881" max="5881" width="11.140625" style="48" customWidth="1"/>
    <col min="5882" max="5882" width="11" style="48" bestFit="1" customWidth="1"/>
    <col min="5883" max="6127" width="9.140625" style="48"/>
    <col min="6128" max="6128" width="10.140625" style="48" customWidth="1"/>
    <col min="6129" max="6129" width="10" style="48" customWidth="1"/>
    <col min="6130" max="6130" width="27.140625" style="48" customWidth="1"/>
    <col min="6131" max="6131" width="17" style="48" customWidth="1"/>
    <col min="6132" max="6132" width="13.28515625" style="48" customWidth="1"/>
    <col min="6133" max="6133" width="13.42578125" style="48" customWidth="1"/>
    <col min="6134" max="6134" width="14.7109375" style="48" customWidth="1"/>
    <col min="6135" max="6135" width="10.5703125" style="48" customWidth="1"/>
    <col min="6136" max="6136" width="8.7109375" style="48" customWidth="1"/>
    <col min="6137" max="6137" width="11.140625" style="48" customWidth="1"/>
    <col min="6138" max="6138" width="11" style="48" bestFit="1" customWidth="1"/>
    <col min="6139" max="6383" width="9.140625" style="48"/>
    <col min="6384" max="6384" width="10.140625" style="48" customWidth="1"/>
    <col min="6385" max="6385" width="10" style="48" customWidth="1"/>
    <col min="6386" max="6386" width="27.140625" style="48" customWidth="1"/>
    <col min="6387" max="6387" width="17" style="48" customWidth="1"/>
    <col min="6388" max="6388" width="13.28515625" style="48" customWidth="1"/>
    <col min="6389" max="6389" width="13.42578125" style="48" customWidth="1"/>
    <col min="6390" max="6390" width="14.7109375" style="48" customWidth="1"/>
    <col min="6391" max="6391" width="10.5703125" style="48" customWidth="1"/>
    <col min="6392" max="6392" width="8.7109375" style="48" customWidth="1"/>
    <col min="6393" max="6393" width="11.140625" style="48" customWidth="1"/>
    <col min="6394" max="6394" width="11" style="48" bestFit="1" customWidth="1"/>
    <col min="6395" max="6639" width="9.140625" style="48"/>
    <col min="6640" max="6640" width="10.140625" style="48" customWidth="1"/>
    <col min="6641" max="6641" width="10" style="48" customWidth="1"/>
    <col min="6642" max="6642" width="27.140625" style="48" customWidth="1"/>
    <col min="6643" max="6643" width="17" style="48" customWidth="1"/>
    <col min="6644" max="6644" width="13.28515625" style="48" customWidth="1"/>
    <col min="6645" max="6645" width="13.42578125" style="48" customWidth="1"/>
    <col min="6646" max="6646" width="14.7109375" style="48" customWidth="1"/>
    <col min="6647" max="6647" width="10.5703125" style="48" customWidth="1"/>
    <col min="6648" max="6648" width="8.7109375" style="48" customWidth="1"/>
    <col min="6649" max="6649" width="11.140625" style="48" customWidth="1"/>
    <col min="6650" max="6650" width="11" style="48" bestFit="1" customWidth="1"/>
    <col min="6651" max="6895" width="9.140625" style="48"/>
    <col min="6896" max="6896" width="10.140625" style="48" customWidth="1"/>
    <col min="6897" max="6897" width="10" style="48" customWidth="1"/>
    <col min="6898" max="6898" width="27.140625" style="48" customWidth="1"/>
    <col min="6899" max="6899" width="17" style="48" customWidth="1"/>
    <col min="6900" max="6900" width="13.28515625" style="48" customWidth="1"/>
    <col min="6901" max="6901" width="13.42578125" style="48" customWidth="1"/>
    <col min="6902" max="6902" width="14.7109375" style="48" customWidth="1"/>
    <col min="6903" max="6903" width="10.5703125" style="48" customWidth="1"/>
    <col min="6904" max="6904" width="8.7109375" style="48" customWidth="1"/>
    <col min="6905" max="6905" width="11.140625" style="48" customWidth="1"/>
    <col min="6906" max="6906" width="11" style="48" bestFit="1" customWidth="1"/>
    <col min="6907" max="7151" width="9.140625" style="48"/>
    <col min="7152" max="7152" width="10.140625" style="48" customWidth="1"/>
    <col min="7153" max="7153" width="10" style="48" customWidth="1"/>
    <col min="7154" max="7154" width="27.140625" style="48" customWidth="1"/>
    <col min="7155" max="7155" width="17" style="48" customWidth="1"/>
    <col min="7156" max="7156" width="13.28515625" style="48" customWidth="1"/>
    <col min="7157" max="7157" width="13.42578125" style="48" customWidth="1"/>
    <col min="7158" max="7158" width="14.7109375" style="48" customWidth="1"/>
    <col min="7159" max="7159" width="10.5703125" style="48" customWidth="1"/>
    <col min="7160" max="7160" width="8.7109375" style="48" customWidth="1"/>
    <col min="7161" max="7161" width="11.140625" style="48" customWidth="1"/>
    <col min="7162" max="7162" width="11" style="48" bestFit="1" customWidth="1"/>
    <col min="7163" max="7407" width="9.140625" style="48"/>
    <col min="7408" max="7408" width="10.140625" style="48" customWidth="1"/>
    <col min="7409" max="7409" width="10" style="48" customWidth="1"/>
    <col min="7410" max="7410" width="27.140625" style="48" customWidth="1"/>
    <col min="7411" max="7411" width="17" style="48" customWidth="1"/>
    <col min="7412" max="7412" width="13.28515625" style="48" customWidth="1"/>
    <col min="7413" max="7413" width="13.42578125" style="48" customWidth="1"/>
    <col min="7414" max="7414" width="14.7109375" style="48" customWidth="1"/>
    <col min="7415" max="7415" width="10.5703125" style="48" customWidth="1"/>
    <col min="7416" max="7416" width="8.7109375" style="48" customWidth="1"/>
    <col min="7417" max="7417" width="11.140625" style="48" customWidth="1"/>
    <col min="7418" max="7418" width="11" style="48" bestFit="1" customWidth="1"/>
    <col min="7419" max="7663" width="9.140625" style="48"/>
    <col min="7664" max="7664" width="10.140625" style="48" customWidth="1"/>
    <col min="7665" max="7665" width="10" style="48" customWidth="1"/>
    <col min="7666" max="7666" width="27.140625" style="48" customWidth="1"/>
    <col min="7667" max="7667" width="17" style="48" customWidth="1"/>
    <col min="7668" max="7668" width="13.28515625" style="48" customWidth="1"/>
    <col min="7669" max="7669" width="13.42578125" style="48" customWidth="1"/>
    <col min="7670" max="7670" width="14.7109375" style="48" customWidth="1"/>
    <col min="7671" max="7671" width="10.5703125" style="48" customWidth="1"/>
    <col min="7672" max="7672" width="8.7109375" style="48" customWidth="1"/>
    <col min="7673" max="7673" width="11.140625" style="48" customWidth="1"/>
    <col min="7674" max="7674" width="11" style="48" bestFit="1" customWidth="1"/>
    <col min="7675" max="7919" width="9.140625" style="48"/>
    <col min="7920" max="7920" width="10.140625" style="48" customWidth="1"/>
    <col min="7921" max="7921" width="10" style="48" customWidth="1"/>
    <col min="7922" max="7922" width="27.140625" style="48" customWidth="1"/>
    <col min="7923" max="7923" width="17" style="48" customWidth="1"/>
    <col min="7924" max="7924" width="13.28515625" style="48" customWidth="1"/>
    <col min="7925" max="7925" width="13.42578125" style="48" customWidth="1"/>
    <col min="7926" max="7926" width="14.7109375" style="48" customWidth="1"/>
    <col min="7927" max="7927" width="10.5703125" style="48" customWidth="1"/>
    <col min="7928" max="7928" width="8.7109375" style="48" customWidth="1"/>
    <col min="7929" max="7929" width="11.140625" style="48" customWidth="1"/>
    <col min="7930" max="7930" width="11" style="48" bestFit="1" customWidth="1"/>
    <col min="7931" max="8175" width="9.140625" style="48"/>
    <col min="8176" max="8176" width="10.140625" style="48" customWidth="1"/>
    <col min="8177" max="8177" width="10" style="48" customWidth="1"/>
    <col min="8178" max="8178" width="27.140625" style="48" customWidth="1"/>
    <col min="8179" max="8179" width="17" style="48" customWidth="1"/>
    <col min="8180" max="8180" width="13.28515625" style="48" customWidth="1"/>
    <col min="8181" max="8181" width="13.42578125" style="48" customWidth="1"/>
    <col min="8182" max="8182" width="14.7109375" style="48" customWidth="1"/>
    <col min="8183" max="8183" width="10.5703125" style="48" customWidth="1"/>
    <col min="8184" max="8184" width="8.7109375" style="48" customWidth="1"/>
    <col min="8185" max="8185" width="11.140625" style="48" customWidth="1"/>
    <col min="8186" max="8186" width="11" style="48" bestFit="1" customWidth="1"/>
    <col min="8187" max="8431" width="9.140625" style="48"/>
    <col min="8432" max="8432" width="10.140625" style="48" customWidth="1"/>
    <col min="8433" max="8433" width="10" style="48" customWidth="1"/>
    <col min="8434" max="8434" width="27.140625" style="48" customWidth="1"/>
    <col min="8435" max="8435" width="17" style="48" customWidth="1"/>
    <col min="8436" max="8436" width="13.28515625" style="48" customWidth="1"/>
    <col min="8437" max="8437" width="13.42578125" style="48" customWidth="1"/>
    <col min="8438" max="8438" width="14.7109375" style="48" customWidth="1"/>
    <col min="8439" max="8439" width="10.5703125" style="48" customWidth="1"/>
    <col min="8440" max="8440" width="8.7109375" style="48" customWidth="1"/>
    <col min="8441" max="8441" width="11.140625" style="48" customWidth="1"/>
    <col min="8442" max="8442" width="11" style="48" bestFit="1" customWidth="1"/>
    <col min="8443" max="8687" width="9.140625" style="48"/>
    <col min="8688" max="8688" width="10.140625" style="48" customWidth="1"/>
    <col min="8689" max="8689" width="10" style="48" customWidth="1"/>
    <col min="8690" max="8690" width="27.140625" style="48" customWidth="1"/>
    <col min="8691" max="8691" width="17" style="48" customWidth="1"/>
    <col min="8692" max="8692" width="13.28515625" style="48" customWidth="1"/>
    <col min="8693" max="8693" width="13.42578125" style="48" customWidth="1"/>
    <col min="8694" max="8694" width="14.7109375" style="48" customWidth="1"/>
    <col min="8695" max="8695" width="10.5703125" style="48" customWidth="1"/>
    <col min="8696" max="8696" width="8.7109375" style="48" customWidth="1"/>
    <col min="8697" max="8697" width="11.140625" style="48" customWidth="1"/>
    <col min="8698" max="8698" width="11" style="48" bestFit="1" customWidth="1"/>
    <col min="8699" max="8943" width="9.140625" style="48"/>
    <col min="8944" max="8944" width="10.140625" style="48" customWidth="1"/>
    <col min="8945" max="8945" width="10" style="48" customWidth="1"/>
    <col min="8946" max="8946" width="27.140625" style="48" customWidth="1"/>
    <col min="8947" max="8947" width="17" style="48" customWidth="1"/>
    <col min="8948" max="8948" width="13.28515625" style="48" customWidth="1"/>
    <col min="8949" max="8949" width="13.42578125" style="48" customWidth="1"/>
    <col min="8950" max="8950" width="14.7109375" style="48" customWidth="1"/>
    <col min="8951" max="8951" width="10.5703125" style="48" customWidth="1"/>
    <col min="8952" max="8952" width="8.7109375" style="48" customWidth="1"/>
    <col min="8953" max="8953" width="11.140625" style="48" customWidth="1"/>
    <col min="8954" max="8954" width="11" style="48" bestFit="1" customWidth="1"/>
    <col min="8955" max="9199" width="9.140625" style="48"/>
    <col min="9200" max="9200" width="10.140625" style="48" customWidth="1"/>
    <col min="9201" max="9201" width="10" style="48" customWidth="1"/>
    <col min="9202" max="9202" width="27.140625" style="48" customWidth="1"/>
    <col min="9203" max="9203" width="17" style="48" customWidth="1"/>
    <col min="9204" max="9204" width="13.28515625" style="48" customWidth="1"/>
    <col min="9205" max="9205" width="13.42578125" style="48" customWidth="1"/>
    <col min="9206" max="9206" width="14.7109375" style="48" customWidth="1"/>
    <col min="9207" max="9207" width="10.5703125" style="48" customWidth="1"/>
    <col min="9208" max="9208" width="8.7109375" style="48" customWidth="1"/>
    <col min="9209" max="9209" width="11.140625" style="48" customWidth="1"/>
    <col min="9210" max="9210" width="11" style="48" bestFit="1" customWidth="1"/>
    <col min="9211" max="9455" width="9.140625" style="48"/>
    <col min="9456" max="9456" width="10.140625" style="48" customWidth="1"/>
    <col min="9457" max="9457" width="10" style="48" customWidth="1"/>
    <col min="9458" max="9458" width="27.140625" style="48" customWidth="1"/>
    <col min="9459" max="9459" width="17" style="48" customWidth="1"/>
    <col min="9460" max="9460" width="13.28515625" style="48" customWidth="1"/>
    <col min="9461" max="9461" width="13.42578125" style="48" customWidth="1"/>
    <col min="9462" max="9462" width="14.7109375" style="48" customWidth="1"/>
    <col min="9463" max="9463" width="10.5703125" style="48" customWidth="1"/>
    <col min="9464" max="9464" width="8.7109375" style="48" customWidth="1"/>
    <col min="9465" max="9465" width="11.140625" style="48" customWidth="1"/>
    <col min="9466" max="9466" width="11" style="48" bestFit="1" customWidth="1"/>
    <col min="9467" max="9711" width="9.140625" style="48"/>
    <col min="9712" max="9712" width="10.140625" style="48" customWidth="1"/>
    <col min="9713" max="9713" width="10" style="48" customWidth="1"/>
    <col min="9714" max="9714" width="27.140625" style="48" customWidth="1"/>
    <col min="9715" max="9715" width="17" style="48" customWidth="1"/>
    <col min="9716" max="9716" width="13.28515625" style="48" customWidth="1"/>
    <col min="9717" max="9717" width="13.42578125" style="48" customWidth="1"/>
    <col min="9718" max="9718" width="14.7109375" style="48" customWidth="1"/>
    <col min="9719" max="9719" width="10.5703125" style="48" customWidth="1"/>
    <col min="9720" max="9720" width="8.7109375" style="48" customWidth="1"/>
    <col min="9721" max="9721" width="11.140625" style="48" customWidth="1"/>
    <col min="9722" max="9722" width="11" style="48" bestFit="1" customWidth="1"/>
    <col min="9723" max="9967" width="9.140625" style="48"/>
    <col min="9968" max="9968" width="10.140625" style="48" customWidth="1"/>
    <col min="9969" max="9969" width="10" style="48" customWidth="1"/>
    <col min="9970" max="9970" width="27.140625" style="48" customWidth="1"/>
    <col min="9971" max="9971" width="17" style="48" customWidth="1"/>
    <col min="9972" max="9972" width="13.28515625" style="48" customWidth="1"/>
    <col min="9973" max="9973" width="13.42578125" style="48" customWidth="1"/>
    <col min="9974" max="9974" width="14.7109375" style="48" customWidth="1"/>
    <col min="9975" max="9975" width="10.5703125" style="48" customWidth="1"/>
    <col min="9976" max="9976" width="8.7109375" style="48" customWidth="1"/>
    <col min="9977" max="9977" width="11.140625" style="48" customWidth="1"/>
    <col min="9978" max="9978" width="11" style="48" bestFit="1" customWidth="1"/>
    <col min="9979" max="10223" width="9.140625" style="48"/>
    <col min="10224" max="10224" width="10.140625" style="48" customWidth="1"/>
    <col min="10225" max="10225" width="10" style="48" customWidth="1"/>
    <col min="10226" max="10226" width="27.140625" style="48" customWidth="1"/>
    <col min="10227" max="10227" width="17" style="48" customWidth="1"/>
    <col min="10228" max="10228" width="13.28515625" style="48" customWidth="1"/>
    <col min="10229" max="10229" width="13.42578125" style="48" customWidth="1"/>
    <col min="10230" max="10230" width="14.7109375" style="48" customWidth="1"/>
    <col min="10231" max="10231" width="10.5703125" style="48" customWidth="1"/>
    <col min="10232" max="10232" width="8.7109375" style="48" customWidth="1"/>
    <col min="10233" max="10233" width="11.140625" style="48" customWidth="1"/>
    <col min="10234" max="10234" width="11" style="48" bestFit="1" customWidth="1"/>
    <col min="10235" max="10479" width="9.140625" style="48"/>
    <col min="10480" max="10480" width="10.140625" style="48" customWidth="1"/>
    <col min="10481" max="10481" width="10" style="48" customWidth="1"/>
    <col min="10482" max="10482" width="27.140625" style="48" customWidth="1"/>
    <col min="10483" max="10483" width="17" style="48" customWidth="1"/>
    <col min="10484" max="10484" width="13.28515625" style="48" customWidth="1"/>
    <col min="10485" max="10485" width="13.42578125" style="48" customWidth="1"/>
    <col min="10486" max="10486" width="14.7109375" style="48" customWidth="1"/>
    <col min="10487" max="10487" width="10.5703125" style="48" customWidth="1"/>
    <col min="10488" max="10488" width="8.7109375" style="48" customWidth="1"/>
    <col min="10489" max="10489" width="11.140625" style="48" customWidth="1"/>
    <col min="10490" max="10490" width="11" style="48" bestFit="1" customWidth="1"/>
    <col min="10491" max="10735" width="9.140625" style="48"/>
    <col min="10736" max="10736" width="10.140625" style="48" customWidth="1"/>
    <col min="10737" max="10737" width="10" style="48" customWidth="1"/>
    <col min="10738" max="10738" width="27.140625" style="48" customWidth="1"/>
    <col min="10739" max="10739" width="17" style="48" customWidth="1"/>
    <col min="10740" max="10740" width="13.28515625" style="48" customWidth="1"/>
    <col min="10741" max="10741" width="13.42578125" style="48" customWidth="1"/>
    <col min="10742" max="10742" width="14.7109375" style="48" customWidth="1"/>
    <col min="10743" max="10743" width="10.5703125" style="48" customWidth="1"/>
    <col min="10744" max="10744" width="8.7109375" style="48" customWidth="1"/>
    <col min="10745" max="10745" width="11.140625" style="48" customWidth="1"/>
    <col min="10746" max="10746" width="11" style="48" bestFit="1" customWidth="1"/>
    <col min="10747" max="10991" width="9.140625" style="48"/>
    <col min="10992" max="10992" width="10.140625" style="48" customWidth="1"/>
    <col min="10993" max="10993" width="10" style="48" customWidth="1"/>
    <col min="10994" max="10994" width="27.140625" style="48" customWidth="1"/>
    <col min="10995" max="10995" width="17" style="48" customWidth="1"/>
    <col min="10996" max="10996" width="13.28515625" style="48" customWidth="1"/>
    <col min="10997" max="10997" width="13.42578125" style="48" customWidth="1"/>
    <col min="10998" max="10998" width="14.7109375" style="48" customWidth="1"/>
    <col min="10999" max="10999" width="10.5703125" style="48" customWidth="1"/>
    <col min="11000" max="11000" width="8.7109375" style="48" customWidth="1"/>
    <col min="11001" max="11001" width="11.140625" style="48" customWidth="1"/>
    <col min="11002" max="11002" width="11" style="48" bestFit="1" customWidth="1"/>
    <col min="11003" max="11247" width="9.140625" style="48"/>
    <col min="11248" max="11248" width="10.140625" style="48" customWidth="1"/>
    <col min="11249" max="11249" width="10" style="48" customWidth="1"/>
    <col min="11250" max="11250" width="27.140625" style="48" customWidth="1"/>
    <col min="11251" max="11251" width="17" style="48" customWidth="1"/>
    <col min="11252" max="11252" width="13.28515625" style="48" customWidth="1"/>
    <col min="11253" max="11253" width="13.42578125" style="48" customWidth="1"/>
    <col min="11254" max="11254" width="14.7109375" style="48" customWidth="1"/>
    <col min="11255" max="11255" width="10.5703125" style="48" customWidth="1"/>
    <col min="11256" max="11256" width="8.7109375" style="48" customWidth="1"/>
    <col min="11257" max="11257" width="11.140625" style="48" customWidth="1"/>
    <col min="11258" max="11258" width="11" style="48" bestFit="1" customWidth="1"/>
    <col min="11259" max="11503" width="9.140625" style="48"/>
    <col min="11504" max="11504" width="10.140625" style="48" customWidth="1"/>
    <col min="11505" max="11505" width="10" style="48" customWidth="1"/>
    <col min="11506" max="11506" width="27.140625" style="48" customWidth="1"/>
    <col min="11507" max="11507" width="17" style="48" customWidth="1"/>
    <col min="11508" max="11508" width="13.28515625" style="48" customWidth="1"/>
    <col min="11509" max="11509" width="13.42578125" style="48" customWidth="1"/>
    <col min="11510" max="11510" width="14.7109375" style="48" customWidth="1"/>
    <col min="11511" max="11511" width="10.5703125" style="48" customWidth="1"/>
    <col min="11512" max="11512" width="8.7109375" style="48" customWidth="1"/>
    <col min="11513" max="11513" width="11.140625" style="48" customWidth="1"/>
    <col min="11514" max="11514" width="11" style="48" bestFit="1" customWidth="1"/>
    <col min="11515" max="11759" width="9.140625" style="48"/>
    <col min="11760" max="11760" width="10.140625" style="48" customWidth="1"/>
    <col min="11761" max="11761" width="10" style="48" customWidth="1"/>
    <col min="11762" max="11762" width="27.140625" style="48" customWidth="1"/>
    <col min="11763" max="11763" width="17" style="48" customWidth="1"/>
    <col min="11764" max="11764" width="13.28515625" style="48" customWidth="1"/>
    <col min="11765" max="11765" width="13.42578125" style="48" customWidth="1"/>
    <col min="11766" max="11766" width="14.7109375" style="48" customWidth="1"/>
    <col min="11767" max="11767" width="10.5703125" style="48" customWidth="1"/>
    <col min="11768" max="11768" width="8.7109375" style="48" customWidth="1"/>
    <col min="11769" max="11769" width="11.140625" style="48" customWidth="1"/>
    <col min="11770" max="11770" width="11" style="48" bestFit="1" customWidth="1"/>
    <col min="11771" max="12015" width="9.140625" style="48"/>
    <col min="12016" max="12016" width="10.140625" style="48" customWidth="1"/>
    <col min="12017" max="12017" width="10" style="48" customWidth="1"/>
    <col min="12018" max="12018" width="27.140625" style="48" customWidth="1"/>
    <col min="12019" max="12019" width="17" style="48" customWidth="1"/>
    <col min="12020" max="12020" width="13.28515625" style="48" customWidth="1"/>
    <col min="12021" max="12021" width="13.42578125" style="48" customWidth="1"/>
    <col min="12022" max="12022" width="14.7109375" style="48" customWidth="1"/>
    <col min="12023" max="12023" width="10.5703125" style="48" customWidth="1"/>
    <col min="12024" max="12024" width="8.7109375" style="48" customWidth="1"/>
    <col min="12025" max="12025" width="11.140625" style="48" customWidth="1"/>
    <col min="12026" max="12026" width="11" style="48" bestFit="1" customWidth="1"/>
    <col min="12027" max="12271" width="9.140625" style="48"/>
    <col min="12272" max="12272" width="10.140625" style="48" customWidth="1"/>
    <col min="12273" max="12273" width="10" style="48" customWidth="1"/>
    <col min="12274" max="12274" width="27.140625" style="48" customWidth="1"/>
    <col min="12275" max="12275" width="17" style="48" customWidth="1"/>
    <col min="12276" max="12276" width="13.28515625" style="48" customWidth="1"/>
    <col min="12277" max="12277" width="13.42578125" style="48" customWidth="1"/>
    <col min="12278" max="12278" width="14.7109375" style="48" customWidth="1"/>
    <col min="12279" max="12279" width="10.5703125" style="48" customWidth="1"/>
    <col min="12280" max="12280" width="8.7109375" style="48" customWidth="1"/>
    <col min="12281" max="12281" width="11.140625" style="48" customWidth="1"/>
    <col min="12282" max="12282" width="11" style="48" bestFit="1" customWidth="1"/>
    <col min="12283" max="12527" width="9.140625" style="48"/>
    <col min="12528" max="12528" width="10.140625" style="48" customWidth="1"/>
    <col min="12529" max="12529" width="10" style="48" customWidth="1"/>
    <col min="12530" max="12530" width="27.140625" style="48" customWidth="1"/>
    <col min="12531" max="12531" width="17" style="48" customWidth="1"/>
    <col min="12532" max="12532" width="13.28515625" style="48" customWidth="1"/>
    <col min="12533" max="12533" width="13.42578125" style="48" customWidth="1"/>
    <col min="12534" max="12534" width="14.7109375" style="48" customWidth="1"/>
    <col min="12535" max="12535" width="10.5703125" style="48" customWidth="1"/>
    <col min="12536" max="12536" width="8.7109375" style="48" customWidth="1"/>
    <col min="12537" max="12537" width="11.140625" style="48" customWidth="1"/>
    <col min="12538" max="12538" width="11" style="48" bestFit="1" customWidth="1"/>
    <col min="12539" max="12783" width="9.140625" style="48"/>
    <col min="12784" max="12784" width="10.140625" style="48" customWidth="1"/>
    <col min="12785" max="12785" width="10" style="48" customWidth="1"/>
    <col min="12786" max="12786" width="27.140625" style="48" customWidth="1"/>
    <col min="12787" max="12787" width="17" style="48" customWidth="1"/>
    <col min="12788" max="12788" width="13.28515625" style="48" customWidth="1"/>
    <col min="12789" max="12789" width="13.42578125" style="48" customWidth="1"/>
    <col min="12790" max="12790" width="14.7109375" style="48" customWidth="1"/>
    <col min="12791" max="12791" width="10.5703125" style="48" customWidth="1"/>
    <col min="12792" max="12792" width="8.7109375" style="48" customWidth="1"/>
    <col min="12793" max="12793" width="11.140625" style="48" customWidth="1"/>
    <col min="12794" max="12794" width="11" style="48" bestFit="1" customWidth="1"/>
    <col min="12795" max="13039" width="9.140625" style="48"/>
    <col min="13040" max="13040" width="10.140625" style="48" customWidth="1"/>
    <col min="13041" max="13041" width="10" style="48" customWidth="1"/>
    <col min="13042" max="13042" width="27.140625" style="48" customWidth="1"/>
    <col min="13043" max="13043" width="17" style="48" customWidth="1"/>
    <col min="13044" max="13044" width="13.28515625" style="48" customWidth="1"/>
    <col min="13045" max="13045" width="13.42578125" style="48" customWidth="1"/>
    <col min="13046" max="13046" width="14.7109375" style="48" customWidth="1"/>
    <col min="13047" max="13047" width="10.5703125" style="48" customWidth="1"/>
    <col min="13048" max="13048" width="8.7109375" style="48" customWidth="1"/>
    <col min="13049" max="13049" width="11.140625" style="48" customWidth="1"/>
    <col min="13050" max="13050" width="11" style="48" bestFit="1" customWidth="1"/>
    <col min="13051" max="13295" width="9.140625" style="48"/>
    <col min="13296" max="13296" width="10.140625" style="48" customWidth="1"/>
    <col min="13297" max="13297" width="10" style="48" customWidth="1"/>
    <col min="13298" max="13298" width="27.140625" style="48" customWidth="1"/>
    <col min="13299" max="13299" width="17" style="48" customWidth="1"/>
    <col min="13300" max="13300" width="13.28515625" style="48" customWidth="1"/>
    <col min="13301" max="13301" width="13.42578125" style="48" customWidth="1"/>
    <col min="13302" max="13302" width="14.7109375" style="48" customWidth="1"/>
    <col min="13303" max="13303" width="10.5703125" style="48" customWidth="1"/>
    <col min="13304" max="13304" width="8.7109375" style="48" customWidth="1"/>
    <col min="13305" max="13305" width="11.140625" style="48" customWidth="1"/>
    <col min="13306" max="13306" width="11" style="48" bestFit="1" customWidth="1"/>
    <col min="13307" max="13551" width="9.140625" style="48"/>
    <col min="13552" max="13552" width="10.140625" style="48" customWidth="1"/>
    <col min="13553" max="13553" width="10" style="48" customWidth="1"/>
    <col min="13554" max="13554" width="27.140625" style="48" customWidth="1"/>
    <col min="13555" max="13555" width="17" style="48" customWidth="1"/>
    <col min="13556" max="13556" width="13.28515625" style="48" customWidth="1"/>
    <col min="13557" max="13557" width="13.42578125" style="48" customWidth="1"/>
    <col min="13558" max="13558" width="14.7109375" style="48" customWidth="1"/>
    <col min="13559" max="13559" width="10.5703125" style="48" customWidth="1"/>
    <col min="13560" max="13560" width="8.7109375" style="48" customWidth="1"/>
    <col min="13561" max="13561" width="11.140625" style="48" customWidth="1"/>
    <col min="13562" max="13562" width="11" style="48" bestFit="1" customWidth="1"/>
    <col min="13563" max="13807" width="9.140625" style="48"/>
    <col min="13808" max="13808" width="10.140625" style="48" customWidth="1"/>
    <col min="13809" max="13809" width="10" style="48" customWidth="1"/>
    <col min="13810" max="13810" width="27.140625" style="48" customWidth="1"/>
    <col min="13811" max="13811" width="17" style="48" customWidth="1"/>
    <col min="13812" max="13812" width="13.28515625" style="48" customWidth="1"/>
    <col min="13813" max="13813" width="13.42578125" style="48" customWidth="1"/>
    <col min="13814" max="13814" width="14.7109375" style="48" customWidth="1"/>
    <col min="13815" max="13815" width="10.5703125" style="48" customWidth="1"/>
    <col min="13816" max="13816" width="8.7109375" style="48" customWidth="1"/>
    <col min="13817" max="13817" width="11.140625" style="48" customWidth="1"/>
    <col min="13818" max="13818" width="11" style="48" bestFit="1" customWidth="1"/>
    <col min="13819" max="14063" width="9.140625" style="48"/>
    <col min="14064" max="14064" width="10.140625" style="48" customWidth="1"/>
    <col min="14065" max="14065" width="10" style="48" customWidth="1"/>
    <col min="14066" max="14066" width="27.140625" style="48" customWidth="1"/>
    <col min="14067" max="14067" width="17" style="48" customWidth="1"/>
    <col min="14068" max="14068" width="13.28515625" style="48" customWidth="1"/>
    <col min="14069" max="14069" width="13.42578125" style="48" customWidth="1"/>
    <col min="14070" max="14070" width="14.7109375" style="48" customWidth="1"/>
    <col min="14071" max="14071" width="10.5703125" style="48" customWidth="1"/>
    <col min="14072" max="14072" width="8.7109375" style="48" customWidth="1"/>
    <col min="14073" max="14073" width="11.140625" style="48" customWidth="1"/>
    <col min="14074" max="14074" width="11" style="48" bestFit="1" customWidth="1"/>
    <col min="14075" max="14319" width="9.140625" style="48"/>
    <col min="14320" max="14320" width="10.140625" style="48" customWidth="1"/>
    <col min="14321" max="14321" width="10" style="48" customWidth="1"/>
    <col min="14322" max="14322" width="27.140625" style="48" customWidth="1"/>
    <col min="14323" max="14323" width="17" style="48" customWidth="1"/>
    <col min="14324" max="14324" width="13.28515625" style="48" customWidth="1"/>
    <col min="14325" max="14325" width="13.42578125" style="48" customWidth="1"/>
    <col min="14326" max="14326" width="14.7109375" style="48" customWidth="1"/>
    <col min="14327" max="14327" width="10.5703125" style="48" customWidth="1"/>
    <col min="14328" max="14328" width="8.7109375" style="48" customWidth="1"/>
    <col min="14329" max="14329" width="11.140625" style="48" customWidth="1"/>
    <col min="14330" max="14330" width="11" style="48" bestFit="1" customWidth="1"/>
    <col min="14331" max="14575" width="9.140625" style="48"/>
    <col min="14576" max="14576" width="10.140625" style="48" customWidth="1"/>
    <col min="14577" max="14577" width="10" style="48" customWidth="1"/>
    <col min="14578" max="14578" width="27.140625" style="48" customWidth="1"/>
    <col min="14579" max="14579" width="17" style="48" customWidth="1"/>
    <col min="14580" max="14580" width="13.28515625" style="48" customWidth="1"/>
    <col min="14581" max="14581" width="13.42578125" style="48" customWidth="1"/>
    <col min="14582" max="14582" width="14.7109375" style="48" customWidth="1"/>
    <col min="14583" max="14583" width="10.5703125" style="48" customWidth="1"/>
    <col min="14584" max="14584" width="8.7109375" style="48" customWidth="1"/>
    <col min="14585" max="14585" width="11.140625" style="48" customWidth="1"/>
    <col min="14586" max="14586" width="11" style="48" bestFit="1" customWidth="1"/>
    <col min="14587" max="14831" width="9.140625" style="48"/>
    <col min="14832" max="14832" width="10.140625" style="48" customWidth="1"/>
    <col min="14833" max="14833" width="10" style="48" customWidth="1"/>
    <col min="14834" max="14834" width="27.140625" style="48" customWidth="1"/>
    <col min="14835" max="14835" width="17" style="48" customWidth="1"/>
    <col min="14836" max="14836" width="13.28515625" style="48" customWidth="1"/>
    <col min="14837" max="14837" width="13.42578125" style="48" customWidth="1"/>
    <col min="14838" max="14838" width="14.7109375" style="48" customWidth="1"/>
    <col min="14839" max="14839" width="10.5703125" style="48" customWidth="1"/>
    <col min="14840" max="14840" width="8.7109375" style="48" customWidth="1"/>
    <col min="14841" max="14841" width="11.140625" style="48" customWidth="1"/>
    <col min="14842" max="14842" width="11" style="48" bestFit="1" customWidth="1"/>
    <col min="14843" max="15087" width="9.140625" style="48"/>
    <col min="15088" max="15088" width="10.140625" style="48" customWidth="1"/>
    <col min="15089" max="15089" width="10" style="48" customWidth="1"/>
    <col min="15090" max="15090" width="27.140625" style="48" customWidth="1"/>
    <col min="15091" max="15091" width="17" style="48" customWidth="1"/>
    <col min="15092" max="15092" width="13.28515625" style="48" customWidth="1"/>
    <col min="15093" max="15093" width="13.42578125" style="48" customWidth="1"/>
    <col min="15094" max="15094" width="14.7109375" style="48" customWidth="1"/>
    <col min="15095" max="15095" width="10.5703125" style="48" customWidth="1"/>
    <col min="15096" max="15096" width="8.7109375" style="48" customWidth="1"/>
    <col min="15097" max="15097" width="11.140625" style="48" customWidth="1"/>
    <col min="15098" max="15098" width="11" style="48" bestFit="1" customWidth="1"/>
    <col min="15099" max="15343" width="9.140625" style="48"/>
    <col min="15344" max="15344" width="10.140625" style="48" customWidth="1"/>
    <col min="15345" max="15345" width="10" style="48" customWidth="1"/>
    <col min="15346" max="15346" width="27.140625" style="48" customWidth="1"/>
    <col min="15347" max="15347" width="17" style="48" customWidth="1"/>
    <col min="15348" max="15348" width="13.28515625" style="48" customWidth="1"/>
    <col min="15349" max="15349" width="13.42578125" style="48" customWidth="1"/>
    <col min="15350" max="15350" width="14.7109375" style="48" customWidth="1"/>
    <col min="15351" max="15351" width="10.5703125" style="48" customWidth="1"/>
    <col min="15352" max="15352" width="8.7109375" style="48" customWidth="1"/>
    <col min="15353" max="15353" width="11.140625" style="48" customWidth="1"/>
    <col min="15354" max="15354" width="11" style="48" bestFit="1" customWidth="1"/>
    <col min="15355" max="15599" width="9.140625" style="48"/>
    <col min="15600" max="15600" width="10.140625" style="48" customWidth="1"/>
    <col min="15601" max="15601" width="10" style="48" customWidth="1"/>
    <col min="15602" max="15602" width="27.140625" style="48" customWidth="1"/>
    <col min="15603" max="15603" width="17" style="48" customWidth="1"/>
    <col min="15604" max="15604" width="13.28515625" style="48" customWidth="1"/>
    <col min="15605" max="15605" width="13.42578125" style="48" customWidth="1"/>
    <col min="15606" max="15606" width="14.7109375" style="48" customWidth="1"/>
    <col min="15607" max="15607" width="10.5703125" style="48" customWidth="1"/>
    <col min="15608" max="15608" width="8.7109375" style="48" customWidth="1"/>
    <col min="15609" max="15609" width="11.140625" style="48" customWidth="1"/>
    <col min="15610" max="15610" width="11" style="48" bestFit="1" customWidth="1"/>
    <col min="15611" max="15855" width="9.140625" style="48"/>
    <col min="15856" max="15856" width="10.140625" style="48" customWidth="1"/>
    <col min="15857" max="15857" width="10" style="48" customWidth="1"/>
    <col min="15858" max="15858" width="27.140625" style="48" customWidth="1"/>
    <col min="15859" max="15859" width="17" style="48" customWidth="1"/>
    <col min="15860" max="15860" width="13.28515625" style="48" customWidth="1"/>
    <col min="15861" max="15861" width="13.42578125" style="48" customWidth="1"/>
    <col min="15862" max="15862" width="14.7109375" style="48" customWidth="1"/>
    <col min="15863" max="15863" width="10.5703125" style="48" customWidth="1"/>
    <col min="15864" max="15864" width="8.7109375" style="48" customWidth="1"/>
    <col min="15865" max="15865" width="11.140625" style="48" customWidth="1"/>
    <col min="15866" max="15866" width="11" style="48" bestFit="1" customWidth="1"/>
    <col min="15867" max="16111" width="9.140625" style="48"/>
    <col min="16112" max="16112" width="10.140625" style="48" customWidth="1"/>
    <col min="16113" max="16113" width="10" style="48" customWidth="1"/>
    <col min="16114" max="16114" width="27.140625" style="48" customWidth="1"/>
    <col min="16115" max="16115" width="17" style="48" customWidth="1"/>
    <col min="16116" max="16116" width="13.28515625" style="48" customWidth="1"/>
    <col min="16117" max="16117" width="13.42578125" style="48" customWidth="1"/>
    <col min="16118" max="16118" width="14.7109375" style="48" customWidth="1"/>
    <col min="16119" max="16119" width="10.5703125" style="48" customWidth="1"/>
    <col min="16120" max="16120" width="8.7109375" style="48" customWidth="1"/>
    <col min="16121" max="16121" width="11.140625" style="48" customWidth="1"/>
    <col min="16122" max="16122" width="11" style="48" bestFit="1" customWidth="1"/>
    <col min="16123" max="16384" width="9.140625" style="48"/>
  </cols>
  <sheetData>
    <row r="1" spans="1:6" ht="12.75" x14ac:dyDescent="0.2">
      <c r="B1" s="754" t="s">
        <v>1003</v>
      </c>
      <c r="C1" s="754"/>
      <c r="D1" s="754"/>
      <c r="E1" s="754"/>
      <c r="F1" s="754"/>
    </row>
    <row r="2" spans="1:6" x14ac:dyDescent="0.2">
      <c r="A2" s="526" t="s">
        <v>205</v>
      </c>
      <c r="B2" s="526"/>
      <c r="C2" s="526"/>
      <c r="D2" s="526"/>
      <c r="E2" s="526"/>
    </row>
    <row r="3" spans="1:6" ht="14.25" x14ac:dyDescent="0.3">
      <c r="A3" s="421" t="s">
        <v>206</v>
      </c>
      <c r="B3" s="421"/>
      <c r="C3" s="421"/>
      <c r="D3" s="421"/>
      <c r="E3" s="421"/>
    </row>
    <row r="4" spans="1:6" x14ac:dyDescent="0.2">
      <c r="A4" s="422" t="s">
        <v>56</v>
      </c>
      <c r="B4" s="422"/>
      <c r="C4" s="422"/>
      <c r="D4" s="422"/>
      <c r="E4" s="422"/>
    </row>
    <row r="5" spans="1:6" ht="12.75" thickBot="1" x14ac:dyDescent="0.25"/>
    <row r="6" spans="1:6" ht="13.5" thickBot="1" x14ac:dyDescent="0.25">
      <c r="A6" s="51" t="s">
        <v>1</v>
      </c>
      <c r="B6" s="423" t="s">
        <v>207</v>
      </c>
      <c r="C6" s="424"/>
      <c r="D6" s="424"/>
      <c r="E6" s="425"/>
    </row>
    <row r="7" spans="1:6" ht="12.75" thickBot="1" x14ac:dyDescent="0.25">
      <c r="A7" s="51" t="s">
        <v>2</v>
      </c>
      <c r="B7" s="426" t="s">
        <v>208</v>
      </c>
      <c r="C7" s="427"/>
      <c r="D7" s="427"/>
      <c r="E7" s="428"/>
    </row>
    <row r="8" spans="1:6" ht="12.75" thickBot="1" x14ac:dyDescent="0.25">
      <c r="A8" s="51" t="s">
        <v>3</v>
      </c>
      <c r="B8" s="429" t="s">
        <v>4</v>
      </c>
      <c r="C8" s="430"/>
      <c r="D8" s="430"/>
      <c r="E8" s="431"/>
    </row>
    <row r="9" spans="1:6" ht="12.75" thickBot="1" x14ac:dyDescent="0.25">
      <c r="A9" s="412" t="s">
        <v>5</v>
      </c>
      <c r="B9" s="413"/>
      <c r="C9" s="413"/>
      <c r="D9" s="413"/>
      <c r="E9" s="414"/>
    </row>
    <row r="10" spans="1:6" ht="12" customHeight="1" x14ac:dyDescent="0.2">
      <c r="A10" s="415" t="s">
        <v>209</v>
      </c>
      <c r="B10" s="415"/>
      <c r="C10" s="415"/>
      <c r="D10" s="415"/>
      <c r="E10" s="415"/>
    </row>
    <row r="11" spans="1:6" ht="15.75" customHeight="1" x14ac:dyDescent="0.2">
      <c r="A11" s="415"/>
      <c r="B11" s="415"/>
      <c r="C11" s="415"/>
      <c r="D11" s="415"/>
      <c r="E11" s="415"/>
    </row>
    <row r="12" spans="1:6" ht="114" customHeight="1" thickBot="1" x14ac:dyDescent="0.25">
      <c r="A12" s="415"/>
      <c r="B12" s="415"/>
      <c r="C12" s="415"/>
      <c r="D12" s="415"/>
      <c r="E12" s="415"/>
    </row>
    <row r="13" spans="1:6" ht="60.75" customHeight="1" thickBot="1" x14ac:dyDescent="0.25">
      <c r="A13" s="52" t="s">
        <v>6</v>
      </c>
      <c r="B13" s="416" t="s">
        <v>210</v>
      </c>
      <c r="C13" s="417"/>
      <c r="D13" s="417"/>
      <c r="E13" s="417"/>
    </row>
    <row r="14" spans="1:6" ht="38.25" customHeight="1" x14ac:dyDescent="0.2">
      <c r="A14" s="418" t="s">
        <v>7</v>
      </c>
      <c r="B14" s="260">
        <v>2019</v>
      </c>
      <c r="C14" s="260">
        <v>2020</v>
      </c>
      <c r="D14" s="260">
        <v>2021</v>
      </c>
      <c r="E14" s="260">
        <v>2022</v>
      </c>
    </row>
    <row r="15" spans="1:6" ht="13.5" customHeight="1" thickBot="1" x14ac:dyDescent="0.25">
      <c r="A15" s="419"/>
      <c r="B15" s="261" t="s">
        <v>8</v>
      </c>
      <c r="C15" s="262" t="s">
        <v>9</v>
      </c>
      <c r="D15" s="262" t="s">
        <v>9</v>
      </c>
      <c r="E15" s="262" t="s">
        <v>9</v>
      </c>
    </row>
    <row r="16" spans="1:6" ht="24" x14ac:dyDescent="0.2">
      <c r="A16" s="53" t="s">
        <v>211</v>
      </c>
      <c r="B16" s="263" t="s">
        <v>212</v>
      </c>
      <c r="C16" s="264" t="s">
        <v>213</v>
      </c>
      <c r="D16" s="264" t="s">
        <v>214</v>
      </c>
      <c r="E16" s="264" t="s">
        <v>215</v>
      </c>
    </row>
    <row r="17" spans="1:5" ht="36" x14ac:dyDescent="0.2">
      <c r="A17" s="53" t="s">
        <v>216</v>
      </c>
      <c r="B17" s="264" t="s">
        <v>217</v>
      </c>
      <c r="C17" s="264" t="s">
        <v>218</v>
      </c>
      <c r="D17" s="264" t="s">
        <v>219</v>
      </c>
      <c r="E17" s="264" t="s">
        <v>220</v>
      </c>
    </row>
    <row r="18" spans="1:5" ht="36" x14ac:dyDescent="0.2">
      <c r="A18" s="53" t="s">
        <v>221</v>
      </c>
      <c r="B18" s="263" t="s">
        <v>222</v>
      </c>
      <c r="C18" s="263" t="s">
        <v>222</v>
      </c>
      <c r="D18" s="263" t="s">
        <v>222</v>
      </c>
      <c r="E18" s="263" t="s">
        <v>222</v>
      </c>
    </row>
    <row r="19" spans="1:5" ht="36" x14ac:dyDescent="0.2">
      <c r="A19" s="53" t="s">
        <v>223</v>
      </c>
      <c r="B19" s="263">
        <v>1939</v>
      </c>
      <c r="C19" s="265" t="s">
        <v>224</v>
      </c>
      <c r="D19" s="265" t="s">
        <v>224</v>
      </c>
      <c r="E19" s="265" t="s">
        <v>224</v>
      </c>
    </row>
    <row r="20" spans="1:5" x14ac:dyDescent="0.2">
      <c r="A20" s="53" t="s">
        <v>225</v>
      </c>
      <c r="B20" s="266" t="s">
        <v>226</v>
      </c>
      <c r="C20" s="267" t="s">
        <v>227</v>
      </c>
      <c r="D20" s="267" t="s">
        <v>228</v>
      </c>
      <c r="E20" s="267" t="s">
        <v>228</v>
      </c>
    </row>
    <row r="21" spans="1:5" ht="30.75" customHeight="1" x14ac:dyDescent="0.2">
      <c r="A21" s="55" t="s">
        <v>229</v>
      </c>
      <c r="B21" s="268" t="s">
        <v>230</v>
      </c>
      <c r="C21" s="268" t="s">
        <v>231</v>
      </c>
      <c r="D21" s="268" t="s">
        <v>232</v>
      </c>
      <c r="E21" s="268" t="s">
        <v>232</v>
      </c>
    </row>
    <row r="22" spans="1:5" ht="14.25" customHeight="1" x14ac:dyDescent="0.2">
      <c r="A22" s="53" t="s">
        <v>233</v>
      </c>
      <c r="B22" s="263" t="s">
        <v>234</v>
      </c>
      <c r="C22" s="265" t="s">
        <v>235</v>
      </c>
      <c r="D22" s="265" t="s">
        <v>236</v>
      </c>
      <c r="E22" s="265" t="s">
        <v>237</v>
      </c>
    </row>
    <row r="23" spans="1:5" ht="26.25" customHeight="1" thickBot="1" x14ac:dyDescent="0.25">
      <c r="A23" s="56" t="s">
        <v>10</v>
      </c>
      <c r="B23" s="420" t="s">
        <v>238</v>
      </c>
      <c r="C23" s="420"/>
      <c r="D23" s="420"/>
      <c r="E23" s="420"/>
    </row>
    <row r="24" spans="1:5" ht="15.75" customHeight="1" thickBot="1" x14ac:dyDescent="0.25">
      <c r="A24" s="440" t="s">
        <v>11</v>
      </c>
      <c r="B24" s="441"/>
      <c r="C24" s="441"/>
      <c r="D24" s="441"/>
      <c r="E24" s="442"/>
    </row>
    <row r="25" spans="1:5" ht="24" x14ac:dyDescent="0.2">
      <c r="A25" s="54" t="s">
        <v>239</v>
      </c>
      <c r="B25" s="269">
        <v>0.86</v>
      </c>
      <c r="C25" s="269">
        <v>0.84</v>
      </c>
      <c r="D25" s="269">
        <v>0.82</v>
      </c>
      <c r="E25" s="269">
        <v>0.82</v>
      </c>
    </row>
    <row r="26" spans="1:5" ht="36" x14ac:dyDescent="0.2">
      <c r="A26" s="54" t="s">
        <v>240</v>
      </c>
      <c r="B26" s="270" t="s">
        <v>241</v>
      </c>
      <c r="C26" s="270" t="s">
        <v>242</v>
      </c>
      <c r="D26" s="270" t="s">
        <v>243</v>
      </c>
      <c r="E26" s="270" t="s">
        <v>244</v>
      </c>
    </row>
    <row r="27" spans="1:5" ht="36" x14ac:dyDescent="0.2">
      <c r="A27" s="57" t="s">
        <v>245</v>
      </c>
      <c r="B27" s="271" t="s">
        <v>246</v>
      </c>
      <c r="C27" s="269" t="s">
        <v>247</v>
      </c>
      <c r="D27" s="269" t="s">
        <v>247</v>
      </c>
      <c r="E27" s="269" t="s">
        <v>247</v>
      </c>
    </row>
    <row r="28" spans="1:5" ht="36" x14ac:dyDescent="0.2">
      <c r="A28" s="57" t="s">
        <v>248</v>
      </c>
      <c r="B28" s="272" t="s">
        <v>249</v>
      </c>
      <c r="C28" s="269" t="s">
        <v>250</v>
      </c>
      <c r="D28" s="269" t="s">
        <v>250</v>
      </c>
      <c r="E28" s="269" t="s">
        <v>250</v>
      </c>
    </row>
    <row r="29" spans="1:5" ht="36" x14ac:dyDescent="0.2">
      <c r="A29" s="54" t="s">
        <v>251</v>
      </c>
      <c r="B29" s="271" t="s">
        <v>252</v>
      </c>
      <c r="C29" s="264" t="s">
        <v>253</v>
      </c>
      <c r="D29" s="264" t="s">
        <v>254</v>
      </c>
      <c r="E29" s="264" t="s">
        <v>255</v>
      </c>
    </row>
    <row r="30" spans="1:5" ht="36" x14ac:dyDescent="0.2">
      <c r="A30" s="54" t="s">
        <v>256</v>
      </c>
      <c r="B30" s="264" t="s">
        <v>257</v>
      </c>
      <c r="C30" s="264" t="s">
        <v>258</v>
      </c>
      <c r="D30" s="264" t="s">
        <v>259</v>
      </c>
      <c r="E30" s="264" t="s">
        <v>260</v>
      </c>
    </row>
    <row r="31" spans="1:5" ht="24" x14ac:dyDescent="0.2">
      <c r="A31" s="57" t="s">
        <v>261</v>
      </c>
      <c r="B31" s="263">
        <v>2650</v>
      </c>
      <c r="C31" s="263">
        <v>2700</v>
      </c>
      <c r="D31" s="263">
        <v>2750</v>
      </c>
      <c r="E31" s="263">
        <v>2800</v>
      </c>
    </row>
    <row r="32" spans="1:5" ht="36" x14ac:dyDescent="0.2">
      <c r="A32" s="57" t="s">
        <v>262</v>
      </c>
      <c r="B32" s="264" t="s">
        <v>263</v>
      </c>
      <c r="C32" s="264" t="s">
        <v>264</v>
      </c>
      <c r="D32" s="264" t="s">
        <v>265</v>
      </c>
      <c r="E32" s="264" t="s">
        <v>266</v>
      </c>
    </row>
    <row r="33" spans="1:5" ht="96" x14ac:dyDescent="0.2">
      <c r="A33" s="54" t="s">
        <v>267</v>
      </c>
      <c r="B33" s="263" t="s">
        <v>268</v>
      </c>
      <c r="C33" s="264" t="s">
        <v>269</v>
      </c>
      <c r="D33" s="264" t="s">
        <v>270</v>
      </c>
      <c r="E33" s="264" t="s">
        <v>271</v>
      </c>
    </row>
    <row r="34" spans="1:5" ht="36" x14ac:dyDescent="0.2">
      <c r="A34" s="54" t="s">
        <v>272</v>
      </c>
      <c r="B34" s="263">
        <v>114</v>
      </c>
      <c r="C34" s="264" t="s">
        <v>273</v>
      </c>
      <c r="D34" s="264" t="s">
        <v>273</v>
      </c>
      <c r="E34" s="264" t="s">
        <v>273</v>
      </c>
    </row>
    <row r="35" spans="1:5" ht="24" x14ac:dyDescent="0.2">
      <c r="A35" s="54" t="s">
        <v>274</v>
      </c>
      <c r="B35" s="265">
        <v>16500</v>
      </c>
      <c r="C35" s="265">
        <v>17000</v>
      </c>
      <c r="D35" s="265">
        <v>17500</v>
      </c>
      <c r="E35" s="265">
        <v>17500</v>
      </c>
    </row>
    <row r="36" spans="1:5" ht="48" x14ac:dyDescent="0.2">
      <c r="A36" s="54" t="s">
        <v>275</v>
      </c>
      <c r="B36" s="263" t="s">
        <v>276</v>
      </c>
      <c r="C36" s="265" t="s">
        <v>277</v>
      </c>
      <c r="D36" s="265" t="s">
        <v>278</v>
      </c>
      <c r="E36" s="265" t="s">
        <v>279</v>
      </c>
    </row>
    <row r="37" spans="1:5" ht="24" x14ac:dyDescent="0.2">
      <c r="A37" s="57" t="s">
        <v>280</v>
      </c>
      <c r="B37" s="265">
        <v>14</v>
      </c>
      <c r="C37" s="265">
        <v>16</v>
      </c>
      <c r="D37" s="265">
        <v>20</v>
      </c>
      <c r="E37" s="265">
        <v>20</v>
      </c>
    </row>
    <row r="38" spans="1:5" ht="36.75" thickBot="1" x14ac:dyDescent="0.25">
      <c r="A38" s="57" t="s">
        <v>281</v>
      </c>
      <c r="B38" s="263" t="s">
        <v>282</v>
      </c>
      <c r="C38" s="265" t="s">
        <v>283</v>
      </c>
      <c r="D38" s="265" t="s">
        <v>284</v>
      </c>
      <c r="E38" s="265" t="s">
        <v>284</v>
      </c>
    </row>
    <row r="39" spans="1:5" ht="15.75" customHeight="1" thickBot="1" x14ac:dyDescent="0.25">
      <c r="A39" s="443" t="s">
        <v>12</v>
      </c>
      <c r="B39" s="444"/>
      <c r="C39" s="444"/>
      <c r="D39" s="444"/>
      <c r="E39" s="445"/>
    </row>
    <row r="40" spans="1:5" ht="12.75" customHeight="1" thickBot="1" x14ac:dyDescent="0.25">
      <c r="A40" s="443" t="s">
        <v>13</v>
      </c>
      <c r="B40" s="444"/>
      <c r="C40" s="444"/>
      <c r="D40" s="444"/>
      <c r="E40" s="445"/>
    </row>
    <row r="41" spans="1:5" ht="15.75" customHeight="1" thickBot="1" x14ac:dyDescent="0.25">
      <c r="A41" s="58" t="s">
        <v>14</v>
      </c>
      <c r="B41" s="437" t="s">
        <v>285</v>
      </c>
      <c r="C41" s="438"/>
      <c r="D41" s="438"/>
      <c r="E41" s="439"/>
    </row>
    <row r="42" spans="1:5" ht="12.75" customHeight="1" thickBot="1" x14ac:dyDescent="0.25">
      <c r="A42" s="59" t="s">
        <v>15</v>
      </c>
      <c r="B42" s="446" t="s">
        <v>286</v>
      </c>
      <c r="C42" s="447"/>
      <c r="D42" s="447"/>
      <c r="E42" s="448"/>
    </row>
    <row r="43" spans="1:5" ht="12.75" thickBot="1" x14ac:dyDescent="0.25">
      <c r="A43" s="59" t="s">
        <v>16</v>
      </c>
      <c r="B43" s="437" t="s">
        <v>287</v>
      </c>
      <c r="C43" s="438"/>
      <c r="D43" s="438"/>
      <c r="E43" s="439"/>
    </row>
    <row r="44" spans="1:5" x14ac:dyDescent="0.2">
      <c r="A44" s="432"/>
      <c r="B44" s="273">
        <v>2019</v>
      </c>
      <c r="C44" s="274">
        <v>2020</v>
      </c>
      <c r="D44" s="274">
        <v>2021</v>
      </c>
      <c r="E44" s="274">
        <v>2022</v>
      </c>
    </row>
    <row r="45" spans="1:5" ht="12.75" thickBot="1" x14ac:dyDescent="0.25">
      <c r="A45" s="433"/>
      <c r="B45" s="275" t="s">
        <v>8</v>
      </c>
      <c r="C45" s="276" t="s">
        <v>9</v>
      </c>
      <c r="D45" s="276" t="s">
        <v>9</v>
      </c>
      <c r="E45" s="276" t="s">
        <v>9</v>
      </c>
    </row>
    <row r="46" spans="1:5" ht="12.75" thickBot="1" x14ac:dyDescent="0.25">
      <c r="A46" s="60" t="s">
        <v>17</v>
      </c>
      <c r="B46" s="209">
        <v>37546</v>
      </c>
      <c r="C46" s="209">
        <v>38042</v>
      </c>
      <c r="D46" s="209">
        <v>38042</v>
      </c>
      <c r="E46" s="209">
        <v>38916</v>
      </c>
    </row>
    <row r="47" spans="1:5" ht="12.75" thickBot="1" x14ac:dyDescent="0.25">
      <c r="A47" s="60" t="s">
        <v>18</v>
      </c>
      <c r="B47" s="209">
        <f>B76</f>
        <v>2499816</v>
      </c>
      <c r="C47" s="209">
        <f>C76</f>
        <v>8032492</v>
      </c>
      <c r="D47" s="209">
        <f>D76</f>
        <v>8068277</v>
      </c>
      <c r="E47" s="209">
        <f>E76</f>
        <v>8067587</v>
      </c>
    </row>
    <row r="48" spans="1:5" ht="12.75" thickBot="1" x14ac:dyDescent="0.25">
      <c r="A48" s="60" t="s">
        <v>19</v>
      </c>
      <c r="B48" s="209">
        <f>B47/B46</f>
        <v>66.580088424865494</v>
      </c>
      <c r="C48" s="209">
        <f>C47/C46</f>
        <v>211.14799432206507</v>
      </c>
      <c r="D48" s="209">
        <f>D47/D46</f>
        <v>212.08866515956049</v>
      </c>
      <c r="E48" s="209">
        <f>E47/E46</f>
        <v>207.30771405077604</v>
      </c>
    </row>
    <row r="49" spans="1:5" ht="15.75" customHeight="1" thickBot="1" x14ac:dyDescent="0.25">
      <c r="A49" s="60" t="s">
        <v>20</v>
      </c>
      <c r="B49" s="209" t="s">
        <v>21</v>
      </c>
      <c r="C49" s="277">
        <f>C46/B46-1</f>
        <v>1.3210461833484288E-2</v>
      </c>
      <c r="D49" s="277">
        <f t="shared" ref="D49:E51" si="0">D46/C46-1</f>
        <v>0</v>
      </c>
      <c r="E49" s="277">
        <f t="shared" si="0"/>
        <v>2.2974607013301007E-2</v>
      </c>
    </row>
    <row r="50" spans="1:5" ht="12.75" thickBot="1" x14ac:dyDescent="0.25">
      <c r="A50" s="60" t="s">
        <v>22</v>
      </c>
      <c r="B50" s="209" t="s">
        <v>21</v>
      </c>
      <c r="C50" s="277">
        <f>C47/B47-1</f>
        <v>2.2132332939704362</v>
      </c>
      <c r="D50" s="277">
        <f t="shared" si="0"/>
        <v>4.4550308920319193E-3</v>
      </c>
      <c r="E50" s="277">
        <f t="shared" si="0"/>
        <v>-8.5520117864112954E-5</v>
      </c>
    </row>
    <row r="51" spans="1:5" ht="12.75" thickBot="1" x14ac:dyDescent="0.25">
      <c r="A51" s="60" t="s">
        <v>23</v>
      </c>
      <c r="B51" s="209" t="s">
        <v>21</v>
      </c>
      <c r="C51" s="277">
        <f>C48/B48-1</f>
        <v>2.1713384484363072</v>
      </c>
      <c r="D51" s="277">
        <f t="shared" si="0"/>
        <v>4.4550308920321413E-3</v>
      </c>
      <c r="E51" s="277">
        <f t="shared" si="0"/>
        <v>-2.2542228294886058E-2</v>
      </c>
    </row>
    <row r="52" spans="1:5" ht="38.25" customHeight="1" thickBot="1" x14ac:dyDescent="0.25">
      <c r="A52" s="434" t="s">
        <v>288</v>
      </c>
      <c r="B52" s="435"/>
      <c r="C52" s="435"/>
      <c r="D52" s="435"/>
      <c r="E52" s="436"/>
    </row>
    <row r="53" spans="1:5" x14ac:dyDescent="0.2">
      <c r="A53" s="432"/>
      <c r="B53" s="273">
        <v>2019</v>
      </c>
      <c r="C53" s="274">
        <v>2020</v>
      </c>
      <c r="D53" s="274">
        <v>2021</v>
      </c>
      <c r="E53" s="274">
        <v>2022</v>
      </c>
    </row>
    <row r="54" spans="1:5" ht="12.75" thickBot="1" x14ac:dyDescent="0.25">
      <c r="A54" s="433"/>
      <c r="B54" s="275" t="s">
        <v>8</v>
      </c>
      <c r="C54" s="276" t="s">
        <v>9</v>
      </c>
      <c r="D54" s="276" t="s">
        <v>9</v>
      </c>
      <c r="E54" s="276" t="s">
        <v>9</v>
      </c>
    </row>
    <row r="55" spans="1:5" ht="12.75" thickBot="1" x14ac:dyDescent="0.25">
      <c r="A55" s="61" t="s">
        <v>24</v>
      </c>
      <c r="B55" s="278">
        <f>B56</f>
        <v>2008871</v>
      </c>
      <c r="C55" s="278">
        <f>C56</f>
        <v>6523764</v>
      </c>
      <c r="D55" s="278">
        <f>D56</f>
        <v>6555149</v>
      </c>
      <c r="E55" s="278">
        <f>E56</f>
        <v>6554459</v>
      </c>
    </row>
    <row r="56" spans="1:5" ht="12.75" thickBot="1" x14ac:dyDescent="0.25">
      <c r="A56" s="62" t="s">
        <v>57</v>
      </c>
      <c r="B56" s="279">
        <v>2008871</v>
      </c>
      <c r="C56" s="278">
        <v>6523764</v>
      </c>
      <c r="D56" s="278">
        <v>6555149</v>
      </c>
      <c r="E56" s="278">
        <v>6554459</v>
      </c>
    </row>
    <row r="57" spans="1:5" ht="12.75" thickBot="1" x14ac:dyDescent="0.25">
      <c r="A57" s="62" t="s">
        <v>58</v>
      </c>
      <c r="B57" s="279"/>
      <c r="C57" s="280"/>
      <c r="D57" s="280"/>
      <c r="E57" s="280"/>
    </row>
    <row r="58" spans="1:5" ht="24.75" thickBot="1" x14ac:dyDescent="0.25">
      <c r="A58" s="61" t="s">
        <v>25</v>
      </c>
      <c r="B58" s="278">
        <f>B59</f>
        <v>310567</v>
      </c>
      <c r="C58" s="278">
        <f>C59+C60</f>
        <v>1161228</v>
      </c>
      <c r="D58" s="278">
        <f>D59+D60</f>
        <v>1161228</v>
      </c>
      <c r="E58" s="278">
        <f>E59+E60</f>
        <v>1161228</v>
      </c>
    </row>
    <row r="59" spans="1:5" ht="12.75" thickBot="1" x14ac:dyDescent="0.25">
      <c r="A59" s="62" t="s">
        <v>57</v>
      </c>
      <c r="B59" s="279">
        <v>310567</v>
      </c>
      <c r="C59" s="278">
        <v>1161228</v>
      </c>
      <c r="D59" s="278">
        <v>1161228</v>
      </c>
      <c r="E59" s="278">
        <v>1161228</v>
      </c>
    </row>
    <row r="60" spans="1:5" ht="12.75" thickBot="1" x14ac:dyDescent="0.25">
      <c r="A60" s="62" t="s">
        <v>58</v>
      </c>
      <c r="B60" s="279"/>
      <c r="C60" s="278"/>
      <c r="D60" s="278"/>
      <c r="E60" s="278"/>
    </row>
    <row r="61" spans="1:5" ht="12.75" thickBot="1" x14ac:dyDescent="0.25">
      <c r="A61" s="61" t="s">
        <v>26</v>
      </c>
      <c r="B61" s="279">
        <f>B62</f>
        <v>170378</v>
      </c>
      <c r="C61" s="278">
        <f>C62+C63</f>
        <v>337500</v>
      </c>
      <c r="D61" s="278">
        <f>D62+D63</f>
        <v>341900</v>
      </c>
      <c r="E61" s="278">
        <f>E62+E63</f>
        <v>341900</v>
      </c>
    </row>
    <row r="62" spans="1:5" ht="15.75" customHeight="1" thickBot="1" x14ac:dyDescent="0.25">
      <c r="A62" s="62" t="s">
        <v>57</v>
      </c>
      <c r="B62" s="279">
        <v>170378</v>
      </c>
      <c r="C62" s="278">
        <v>337500</v>
      </c>
      <c r="D62" s="278">
        <v>341900</v>
      </c>
      <c r="E62" s="278">
        <v>341900</v>
      </c>
    </row>
    <row r="63" spans="1:5" ht="12.75" thickBot="1" x14ac:dyDescent="0.25">
      <c r="A63" s="62" t="s">
        <v>58</v>
      </c>
      <c r="B63" s="279"/>
      <c r="C63" s="278"/>
      <c r="D63" s="278"/>
      <c r="E63" s="278"/>
    </row>
    <row r="64" spans="1:5" ht="12.75" thickBot="1" x14ac:dyDescent="0.25">
      <c r="A64" s="61" t="s">
        <v>27</v>
      </c>
      <c r="B64" s="279"/>
      <c r="C64" s="278"/>
      <c r="D64" s="278"/>
      <c r="E64" s="278"/>
    </row>
    <row r="65" spans="1:5" ht="12.75" thickBot="1" x14ac:dyDescent="0.25">
      <c r="A65" s="62" t="s">
        <v>57</v>
      </c>
      <c r="B65" s="279"/>
      <c r="C65" s="278"/>
      <c r="D65" s="278"/>
      <c r="E65" s="278"/>
    </row>
    <row r="66" spans="1:5" ht="12.75" thickBot="1" x14ac:dyDescent="0.25">
      <c r="A66" s="62" t="s">
        <v>58</v>
      </c>
      <c r="B66" s="279"/>
      <c r="C66" s="278"/>
      <c r="D66" s="278"/>
      <c r="E66" s="278"/>
    </row>
    <row r="67" spans="1:5" ht="12.75" thickBot="1" x14ac:dyDescent="0.25">
      <c r="A67" s="61" t="s">
        <v>28</v>
      </c>
      <c r="B67" s="279"/>
      <c r="C67" s="278"/>
      <c r="D67" s="278"/>
      <c r="E67" s="278"/>
    </row>
    <row r="68" spans="1:5" ht="12.75" thickBot="1" x14ac:dyDescent="0.25">
      <c r="A68" s="62" t="s">
        <v>57</v>
      </c>
      <c r="B68" s="279"/>
      <c r="C68" s="278"/>
      <c r="D68" s="278"/>
      <c r="E68" s="278"/>
    </row>
    <row r="69" spans="1:5" ht="12.75" thickBot="1" x14ac:dyDescent="0.25">
      <c r="A69" s="62" t="s">
        <v>58</v>
      </c>
      <c r="B69" s="279"/>
      <c r="C69" s="278"/>
      <c r="D69" s="278"/>
      <c r="E69" s="278"/>
    </row>
    <row r="70" spans="1:5" ht="12.75" thickBot="1" x14ac:dyDescent="0.25">
      <c r="A70" s="61" t="s">
        <v>29</v>
      </c>
      <c r="B70" s="279">
        <f>B71</f>
        <v>10000</v>
      </c>
      <c r="C70" s="278">
        <f>C71</f>
        <v>10000</v>
      </c>
      <c r="D70" s="278">
        <f>D71</f>
        <v>10000</v>
      </c>
      <c r="E70" s="278">
        <f>E71</f>
        <v>10000</v>
      </c>
    </row>
    <row r="71" spans="1:5" ht="12.75" thickBot="1" x14ac:dyDescent="0.25">
      <c r="A71" s="62" t="s">
        <v>57</v>
      </c>
      <c r="B71" s="279">
        <v>10000</v>
      </c>
      <c r="C71" s="278">
        <v>10000</v>
      </c>
      <c r="D71" s="278">
        <v>10000</v>
      </c>
      <c r="E71" s="278">
        <v>10000</v>
      </c>
    </row>
    <row r="72" spans="1:5" ht="12.75" thickBot="1" x14ac:dyDescent="0.25">
      <c r="A72" s="62" t="s">
        <v>58</v>
      </c>
      <c r="B72" s="279"/>
      <c r="C72" s="278"/>
      <c r="D72" s="278"/>
      <c r="E72" s="278"/>
    </row>
    <row r="73" spans="1:5" ht="24.75" thickBot="1" x14ac:dyDescent="0.25">
      <c r="A73" s="61" t="s">
        <v>30</v>
      </c>
      <c r="B73" s="279">
        <f>B74</f>
        <v>0</v>
      </c>
      <c r="C73" s="278">
        <f>C74</f>
        <v>0</v>
      </c>
      <c r="D73" s="278">
        <f>D74</f>
        <v>0</v>
      </c>
      <c r="E73" s="278">
        <f>E74</f>
        <v>0</v>
      </c>
    </row>
    <row r="74" spans="1:5" ht="12.75" thickBot="1" x14ac:dyDescent="0.25">
      <c r="A74" s="62" t="s">
        <v>57</v>
      </c>
      <c r="B74" s="279"/>
      <c r="C74" s="278"/>
      <c r="D74" s="278"/>
      <c r="E74" s="278"/>
    </row>
    <row r="75" spans="1:5" ht="12.75" thickBot="1" x14ac:dyDescent="0.25">
      <c r="A75" s="62" t="s">
        <v>58</v>
      </c>
      <c r="B75" s="279"/>
      <c r="C75" s="281"/>
      <c r="D75" s="282"/>
      <c r="E75" s="282"/>
    </row>
    <row r="76" spans="1:5" ht="12.75" thickBot="1" x14ac:dyDescent="0.25">
      <c r="A76" s="63" t="s">
        <v>31</v>
      </c>
      <c r="B76" s="279">
        <f>B55+B58+B61+B70+B73</f>
        <v>2499816</v>
      </c>
      <c r="C76" s="279">
        <f>C73+C70+C67+C64+C61+C58+C55</f>
        <v>8032492</v>
      </c>
      <c r="D76" s="279">
        <f>D73+D70+D67+D64+D61+D58+D55</f>
        <v>8068277</v>
      </c>
      <c r="E76" s="279">
        <f>E73+E70+E67+E64+E61+E58+E55</f>
        <v>8067587</v>
      </c>
    </row>
    <row r="77" spans="1:5" ht="12.75" thickBot="1" x14ac:dyDescent="0.25">
      <c r="A77" s="64" t="s">
        <v>32</v>
      </c>
      <c r="B77" s="283">
        <f>IF(B76-B47=0,0,"Error")</f>
        <v>0</v>
      </c>
      <c r="C77" s="283">
        <f>IF(C76-C47=0,0,"Error")</f>
        <v>0</v>
      </c>
      <c r="D77" s="283">
        <f>IF(D76-D47=0,0,"Error")</f>
        <v>0</v>
      </c>
      <c r="E77" s="283">
        <f>IF(E76-E47=0,0,"Error")</f>
        <v>0</v>
      </c>
    </row>
    <row r="78" spans="1:5" ht="12.75" thickBot="1" x14ac:dyDescent="0.25">
      <c r="A78" s="65" t="s">
        <v>40</v>
      </c>
      <c r="B78" s="437" t="s">
        <v>289</v>
      </c>
      <c r="C78" s="438"/>
      <c r="D78" s="438"/>
      <c r="E78" s="439"/>
    </row>
    <row r="79" spans="1:5" ht="60" customHeight="1" thickBot="1" x14ac:dyDescent="0.25">
      <c r="A79" s="59" t="s">
        <v>15</v>
      </c>
      <c r="B79" s="429" t="s">
        <v>290</v>
      </c>
      <c r="C79" s="430"/>
      <c r="D79" s="430"/>
      <c r="E79" s="431"/>
    </row>
    <row r="80" spans="1:5" ht="12.75" thickBot="1" x14ac:dyDescent="0.25">
      <c r="A80" s="59" t="s">
        <v>16</v>
      </c>
      <c r="B80" s="437" t="s">
        <v>291</v>
      </c>
      <c r="C80" s="438"/>
      <c r="D80" s="438"/>
      <c r="E80" s="439"/>
    </row>
    <row r="81" spans="1:5" x14ac:dyDescent="0.2">
      <c r="A81" s="432"/>
      <c r="B81" s="273">
        <v>2019</v>
      </c>
      <c r="C81" s="274">
        <v>2020</v>
      </c>
      <c r="D81" s="274">
        <v>2021</v>
      </c>
      <c r="E81" s="274">
        <v>2022</v>
      </c>
    </row>
    <row r="82" spans="1:5" ht="12.75" thickBot="1" x14ac:dyDescent="0.25">
      <c r="A82" s="433"/>
      <c r="B82" s="275" t="s">
        <v>8</v>
      </c>
      <c r="C82" s="276" t="s">
        <v>9</v>
      </c>
      <c r="D82" s="276" t="s">
        <v>9</v>
      </c>
      <c r="E82" s="276" t="s">
        <v>9</v>
      </c>
    </row>
    <row r="83" spans="1:5" ht="12.75" thickBot="1" x14ac:dyDescent="0.25">
      <c r="A83" s="60" t="s">
        <v>17</v>
      </c>
      <c r="B83" s="209">
        <v>160</v>
      </c>
      <c r="C83" s="284">
        <v>160</v>
      </c>
      <c r="D83" s="284">
        <v>160</v>
      </c>
      <c r="E83" s="284">
        <v>160</v>
      </c>
    </row>
    <row r="84" spans="1:5" ht="12.75" thickBot="1" x14ac:dyDescent="0.25">
      <c r="A84" s="60" t="s">
        <v>18</v>
      </c>
      <c r="B84" s="209">
        <f>B113</f>
        <v>202976</v>
      </c>
      <c r="C84" s="209">
        <f>C113</f>
        <v>208000</v>
      </c>
      <c r="D84" s="209">
        <f>D113</f>
        <v>210500</v>
      </c>
      <c r="E84" s="209">
        <f>E113</f>
        <v>210500</v>
      </c>
    </row>
    <row r="85" spans="1:5" ht="15.75" customHeight="1" thickBot="1" x14ac:dyDescent="0.25">
      <c r="A85" s="60" t="s">
        <v>19</v>
      </c>
      <c r="B85" s="209">
        <f>B84/B83</f>
        <v>1268.5999999999999</v>
      </c>
      <c r="C85" s="209">
        <f>C84/C83</f>
        <v>1300</v>
      </c>
      <c r="D85" s="209">
        <f>D84/D83</f>
        <v>1315.625</v>
      </c>
      <c r="E85" s="209">
        <f>E84/E83</f>
        <v>1315.625</v>
      </c>
    </row>
    <row r="86" spans="1:5" ht="12.75" thickBot="1" x14ac:dyDescent="0.25">
      <c r="A86" s="60" t="s">
        <v>20</v>
      </c>
      <c r="B86" s="209"/>
      <c r="C86" s="277">
        <f t="shared" ref="C86:E88" si="1">C83/B83-1</f>
        <v>0</v>
      </c>
      <c r="D86" s="277">
        <f t="shared" si="1"/>
        <v>0</v>
      </c>
      <c r="E86" s="277">
        <f t="shared" si="1"/>
        <v>0</v>
      </c>
    </row>
    <row r="87" spans="1:5" ht="12.75" thickBot="1" x14ac:dyDescent="0.25">
      <c r="A87" s="60" t="s">
        <v>22</v>
      </c>
      <c r="B87" s="209"/>
      <c r="C87" s="277">
        <f t="shared" si="1"/>
        <v>2.475169478164907E-2</v>
      </c>
      <c r="D87" s="277">
        <f t="shared" si="1"/>
        <v>1.2019230769230838E-2</v>
      </c>
      <c r="E87" s="277">
        <f t="shared" si="1"/>
        <v>0</v>
      </c>
    </row>
    <row r="88" spans="1:5" ht="12.75" thickBot="1" x14ac:dyDescent="0.25">
      <c r="A88" s="60" t="s">
        <v>23</v>
      </c>
      <c r="B88" s="209"/>
      <c r="C88" s="277">
        <f t="shared" si="1"/>
        <v>2.475169478164907E-2</v>
      </c>
      <c r="D88" s="277">
        <f t="shared" si="1"/>
        <v>1.2019230769230838E-2</v>
      </c>
      <c r="E88" s="277">
        <f t="shared" si="1"/>
        <v>0</v>
      </c>
    </row>
    <row r="89" spans="1:5" ht="17.25" customHeight="1" thickBot="1" x14ac:dyDescent="0.25">
      <c r="A89" s="434" t="s">
        <v>292</v>
      </c>
      <c r="B89" s="435"/>
      <c r="C89" s="435"/>
      <c r="D89" s="435"/>
      <c r="E89" s="436"/>
    </row>
    <row r="90" spans="1:5" ht="18.75" customHeight="1" x14ac:dyDescent="0.2">
      <c r="A90" s="432"/>
      <c r="B90" s="273">
        <v>2019</v>
      </c>
      <c r="C90" s="274">
        <v>2020</v>
      </c>
      <c r="D90" s="274">
        <v>2021</v>
      </c>
      <c r="E90" s="274">
        <v>2022</v>
      </c>
    </row>
    <row r="91" spans="1:5" ht="12.75" thickBot="1" x14ac:dyDescent="0.25">
      <c r="A91" s="433"/>
      <c r="B91" s="275" t="s">
        <v>8</v>
      </c>
      <c r="C91" s="276" t="s">
        <v>9</v>
      </c>
      <c r="D91" s="276" t="s">
        <v>9</v>
      </c>
      <c r="E91" s="276" t="s">
        <v>9</v>
      </c>
    </row>
    <row r="92" spans="1:5" ht="12.75" thickBot="1" x14ac:dyDescent="0.25">
      <c r="A92" s="61" t="s">
        <v>24</v>
      </c>
      <c r="B92" s="278">
        <f>B93</f>
        <v>150840</v>
      </c>
      <c r="C92" s="278">
        <f>C93+C94</f>
        <v>156000</v>
      </c>
      <c r="D92" s="278">
        <f>D93+D94</f>
        <v>156000</v>
      </c>
      <c r="E92" s="278">
        <f>E93+E94</f>
        <v>156000</v>
      </c>
    </row>
    <row r="93" spans="1:5" ht="12.75" thickBot="1" x14ac:dyDescent="0.25">
      <c r="A93" s="62" t="s">
        <v>57</v>
      </c>
      <c r="B93" s="279">
        <v>150840</v>
      </c>
      <c r="C93" s="278">
        <v>156000</v>
      </c>
      <c r="D93" s="278">
        <v>156000</v>
      </c>
      <c r="E93" s="278">
        <v>156000</v>
      </c>
    </row>
    <row r="94" spans="1:5" ht="12.75" thickBot="1" x14ac:dyDescent="0.25">
      <c r="A94" s="62" t="s">
        <v>58</v>
      </c>
      <c r="B94" s="279"/>
      <c r="C94" s="280"/>
      <c r="D94" s="280"/>
      <c r="E94" s="280"/>
    </row>
    <row r="95" spans="1:5" ht="24.75" thickBot="1" x14ac:dyDescent="0.25">
      <c r="A95" s="61" t="s">
        <v>25</v>
      </c>
      <c r="B95" s="278">
        <f>B96</f>
        <v>22636</v>
      </c>
      <c r="C95" s="278">
        <f>C96+C97</f>
        <v>23500</v>
      </c>
      <c r="D95" s="278">
        <f>D96+D97</f>
        <v>23500</v>
      </c>
      <c r="E95" s="278">
        <f>E96+E97</f>
        <v>23500</v>
      </c>
    </row>
    <row r="96" spans="1:5" ht="12.75" thickBot="1" x14ac:dyDescent="0.25">
      <c r="A96" s="62" t="s">
        <v>57</v>
      </c>
      <c r="B96" s="279">
        <v>22636</v>
      </c>
      <c r="C96" s="278">
        <v>23500</v>
      </c>
      <c r="D96" s="278">
        <v>23500</v>
      </c>
      <c r="E96" s="278">
        <v>23500</v>
      </c>
    </row>
    <row r="97" spans="1:5" ht="12.75" thickBot="1" x14ac:dyDescent="0.25">
      <c r="A97" s="62" t="s">
        <v>58</v>
      </c>
      <c r="B97" s="279"/>
      <c r="C97" s="278"/>
      <c r="D97" s="278"/>
      <c r="E97" s="278"/>
    </row>
    <row r="98" spans="1:5" ht="53.25" customHeight="1" thickBot="1" x14ac:dyDescent="0.25">
      <c r="A98" s="61" t="s">
        <v>26</v>
      </c>
      <c r="B98" s="279">
        <f>B99</f>
        <v>29500</v>
      </c>
      <c r="C98" s="278">
        <f>C99</f>
        <v>28500</v>
      </c>
      <c r="D98" s="278">
        <f>D99</f>
        <v>31000</v>
      </c>
      <c r="E98" s="278">
        <f>E99</f>
        <v>31000</v>
      </c>
    </row>
    <row r="99" spans="1:5" ht="17.25" customHeight="1" thickBot="1" x14ac:dyDescent="0.25">
      <c r="A99" s="62" t="s">
        <v>57</v>
      </c>
      <c r="B99" s="279">
        <v>29500</v>
      </c>
      <c r="C99" s="278">
        <v>28500</v>
      </c>
      <c r="D99" s="278">
        <v>31000</v>
      </c>
      <c r="E99" s="278">
        <v>31000</v>
      </c>
    </row>
    <row r="100" spans="1:5" ht="12.75" thickBot="1" x14ac:dyDescent="0.25">
      <c r="A100" s="62" t="s">
        <v>58</v>
      </c>
      <c r="B100" s="279"/>
      <c r="C100" s="278"/>
      <c r="D100" s="278"/>
      <c r="E100" s="278"/>
    </row>
    <row r="101" spans="1:5" ht="12.75" customHeight="1" thickBot="1" x14ac:dyDescent="0.25">
      <c r="A101" s="61" t="s">
        <v>27</v>
      </c>
      <c r="B101" s="279"/>
      <c r="C101" s="278"/>
      <c r="D101" s="278"/>
      <c r="E101" s="278"/>
    </row>
    <row r="102" spans="1:5" ht="17.25" customHeight="1" thickBot="1" x14ac:dyDescent="0.25">
      <c r="A102" s="62" t="s">
        <v>57</v>
      </c>
      <c r="B102" s="279"/>
      <c r="C102" s="278"/>
      <c r="D102" s="278"/>
      <c r="E102" s="278"/>
    </row>
    <row r="103" spans="1:5" ht="12.75" thickBot="1" x14ac:dyDescent="0.25">
      <c r="A103" s="62" t="s">
        <v>58</v>
      </c>
      <c r="B103" s="279"/>
      <c r="C103" s="278"/>
      <c r="D103" s="278"/>
      <c r="E103" s="278"/>
    </row>
    <row r="104" spans="1:5" ht="12.75" thickBot="1" x14ac:dyDescent="0.25">
      <c r="A104" s="61" t="s">
        <v>28</v>
      </c>
      <c r="B104" s="279"/>
      <c r="C104" s="278"/>
      <c r="D104" s="278"/>
      <c r="E104" s="278"/>
    </row>
    <row r="105" spans="1:5" ht="12.75" thickBot="1" x14ac:dyDescent="0.25">
      <c r="A105" s="62" t="s">
        <v>57</v>
      </c>
      <c r="B105" s="279"/>
      <c r="C105" s="278"/>
      <c r="D105" s="278"/>
      <c r="E105" s="278"/>
    </row>
    <row r="106" spans="1:5" ht="12.75" thickBot="1" x14ac:dyDescent="0.25">
      <c r="A106" s="62" t="s">
        <v>58</v>
      </c>
      <c r="B106" s="279"/>
      <c r="C106" s="278"/>
      <c r="D106" s="278"/>
      <c r="E106" s="278"/>
    </row>
    <row r="107" spans="1:5" ht="12.75" thickBot="1" x14ac:dyDescent="0.25">
      <c r="A107" s="61" t="s">
        <v>29</v>
      </c>
      <c r="B107" s="279"/>
      <c r="C107" s="278"/>
      <c r="D107" s="278"/>
      <c r="E107" s="278"/>
    </row>
    <row r="108" spans="1:5" ht="15.75" customHeight="1" thickBot="1" x14ac:dyDescent="0.25">
      <c r="A108" s="62" t="s">
        <v>57</v>
      </c>
      <c r="B108" s="279"/>
      <c r="C108" s="278"/>
      <c r="D108" s="278"/>
      <c r="E108" s="278"/>
    </row>
    <row r="109" spans="1:5" ht="12.75" thickBot="1" x14ac:dyDescent="0.25">
      <c r="A109" s="62" t="s">
        <v>58</v>
      </c>
      <c r="B109" s="279"/>
      <c r="C109" s="278"/>
      <c r="D109" s="278"/>
      <c r="E109" s="278"/>
    </row>
    <row r="110" spans="1:5" ht="12.75" customHeight="1" thickBot="1" x14ac:dyDescent="0.25">
      <c r="A110" s="61" t="s">
        <v>30</v>
      </c>
      <c r="B110" s="279">
        <f>B111</f>
        <v>0</v>
      </c>
      <c r="C110" s="285">
        <f>C111</f>
        <v>0</v>
      </c>
      <c r="D110" s="285">
        <f>D111</f>
        <v>0</v>
      </c>
      <c r="E110" s="285">
        <f>E111</f>
        <v>0</v>
      </c>
    </row>
    <row r="111" spans="1:5" ht="19.5" customHeight="1" thickBot="1" x14ac:dyDescent="0.25">
      <c r="A111" s="62" t="s">
        <v>57</v>
      </c>
      <c r="B111" s="279"/>
      <c r="C111" s="285"/>
      <c r="D111" s="285"/>
      <c r="E111" s="285"/>
    </row>
    <row r="112" spans="1:5" ht="12.75" thickBot="1" x14ac:dyDescent="0.25">
      <c r="A112" s="67" t="s">
        <v>58</v>
      </c>
      <c r="B112" s="279"/>
      <c r="C112" s="278"/>
      <c r="D112" s="278"/>
      <c r="E112" s="278"/>
    </row>
    <row r="113" spans="1:5" ht="12.75" thickBot="1" x14ac:dyDescent="0.25">
      <c r="A113" s="68" t="s">
        <v>41</v>
      </c>
      <c r="B113" s="286">
        <f>B92+B95+B98+B110</f>
        <v>202976</v>
      </c>
      <c r="C113" s="286">
        <f>C110+C107+C104+C101+C98+C95+C92</f>
        <v>208000</v>
      </c>
      <c r="D113" s="286">
        <f>D110+D107+D104+D101+D98+D95+D92</f>
        <v>210500</v>
      </c>
      <c r="E113" s="286">
        <f>E110+E107+E104+E101+E98+E95+E92</f>
        <v>210500</v>
      </c>
    </row>
    <row r="114" spans="1:5" ht="12.75" thickBot="1" x14ac:dyDescent="0.25">
      <c r="A114" s="64" t="s">
        <v>32</v>
      </c>
      <c r="B114" s="283">
        <f>IF(B113-B84=0,0,"Error")</f>
        <v>0</v>
      </c>
      <c r="C114" s="283">
        <f>IF(C113-C84=0,0,"Error")</f>
        <v>0</v>
      </c>
      <c r="D114" s="283">
        <f>IF(D113-D84=0,0,"Error")</f>
        <v>0</v>
      </c>
      <c r="E114" s="283">
        <f>IF(E113-E84=0,0,"Error")</f>
        <v>0</v>
      </c>
    </row>
    <row r="115" spans="1:5" ht="12.75" thickBot="1" x14ac:dyDescent="0.25">
      <c r="A115" s="65" t="s">
        <v>47</v>
      </c>
      <c r="B115" s="437" t="s">
        <v>293</v>
      </c>
      <c r="C115" s="438"/>
      <c r="D115" s="438"/>
      <c r="E115" s="439"/>
    </row>
    <row r="116" spans="1:5" ht="12.75" customHeight="1" thickBot="1" x14ac:dyDescent="0.25">
      <c r="A116" s="59" t="s">
        <v>15</v>
      </c>
      <c r="B116" s="449" t="s">
        <v>294</v>
      </c>
      <c r="C116" s="450"/>
      <c r="D116" s="450"/>
      <c r="E116" s="451"/>
    </row>
    <row r="117" spans="1:5" ht="12.75" thickBot="1" x14ac:dyDescent="0.25">
      <c r="A117" s="59" t="s">
        <v>16</v>
      </c>
      <c r="B117" s="437" t="s">
        <v>295</v>
      </c>
      <c r="C117" s="438"/>
      <c r="D117" s="438"/>
      <c r="E117" s="439"/>
    </row>
    <row r="118" spans="1:5" x14ac:dyDescent="0.2">
      <c r="A118" s="432"/>
      <c r="B118" s="273">
        <v>2019</v>
      </c>
      <c r="C118" s="274">
        <v>2020</v>
      </c>
      <c r="D118" s="274">
        <v>2021</v>
      </c>
      <c r="E118" s="274">
        <v>2022</v>
      </c>
    </row>
    <row r="119" spans="1:5" ht="17.25" customHeight="1" thickBot="1" x14ac:dyDescent="0.25">
      <c r="A119" s="433"/>
      <c r="B119" s="275" t="s">
        <v>8</v>
      </c>
      <c r="C119" s="276" t="s">
        <v>9</v>
      </c>
      <c r="D119" s="276" t="s">
        <v>9</v>
      </c>
      <c r="E119" s="276" t="s">
        <v>9</v>
      </c>
    </row>
    <row r="120" spans="1:5" ht="23.25" customHeight="1" thickBot="1" x14ac:dyDescent="0.25">
      <c r="A120" s="60" t="s">
        <v>17</v>
      </c>
      <c r="B120" s="209">
        <v>49</v>
      </c>
      <c r="C120" s="209">
        <v>49</v>
      </c>
      <c r="D120" s="209">
        <v>49</v>
      </c>
      <c r="E120" s="209">
        <v>49</v>
      </c>
    </row>
    <row r="121" spans="1:5" ht="54" customHeight="1" thickBot="1" x14ac:dyDescent="0.25">
      <c r="A121" s="60" t="s">
        <v>18</v>
      </c>
      <c r="B121" s="209">
        <f>B150</f>
        <v>105004</v>
      </c>
      <c r="C121" s="209">
        <f>C150</f>
        <v>106600</v>
      </c>
      <c r="D121" s="209">
        <f>D150</f>
        <v>108100</v>
      </c>
      <c r="E121" s="209">
        <f>E150</f>
        <v>108100</v>
      </c>
    </row>
    <row r="122" spans="1:5" ht="20.25" customHeight="1" thickBot="1" x14ac:dyDescent="0.25">
      <c r="A122" s="60" t="s">
        <v>19</v>
      </c>
      <c r="B122" s="209">
        <f>B121/B120</f>
        <v>2142.9387755102039</v>
      </c>
      <c r="C122" s="209">
        <f>C121/C120</f>
        <v>2175.5102040816328</v>
      </c>
      <c r="D122" s="209">
        <f>D121/D120</f>
        <v>2206.1224489795918</v>
      </c>
      <c r="E122" s="209">
        <f>E121/E120</f>
        <v>2206.1224489795918</v>
      </c>
    </row>
    <row r="123" spans="1:5" ht="12.75" thickBot="1" x14ac:dyDescent="0.25">
      <c r="A123" s="60" t="s">
        <v>20</v>
      </c>
      <c r="B123" s="209"/>
      <c r="C123" s="277">
        <f t="shared" ref="C123:E125" si="2">C120/B120-1</f>
        <v>0</v>
      </c>
      <c r="D123" s="277">
        <f t="shared" si="2"/>
        <v>0</v>
      </c>
      <c r="E123" s="277">
        <f t="shared" si="2"/>
        <v>0</v>
      </c>
    </row>
    <row r="124" spans="1:5" ht="12.75" thickBot="1" x14ac:dyDescent="0.25">
      <c r="A124" s="60" t="s">
        <v>22</v>
      </c>
      <c r="B124" s="209"/>
      <c r="C124" s="277">
        <f t="shared" si="2"/>
        <v>1.5199420974439048E-2</v>
      </c>
      <c r="D124" s="277">
        <f t="shared" si="2"/>
        <v>1.4071294559099501E-2</v>
      </c>
      <c r="E124" s="277">
        <f t="shared" si="2"/>
        <v>0</v>
      </c>
    </row>
    <row r="125" spans="1:5" ht="12.75" thickBot="1" x14ac:dyDescent="0.25">
      <c r="A125" s="60" t="s">
        <v>23</v>
      </c>
      <c r="B125" s="209"/>
      <c r="C125" s="277">
        <f t="shared" si="2"/>
        <v>1.5199420974439271E-2</v>
      </c>
      <c r="D125" s="277">
        <f t="shared" si="2"/>
        <v>1.4071294559099279E-2</v>
      </c>
      <c r="E125" s="277">
        <f t="shared" si="2"/>
        <v>0</v>
      </c>
    </row>
    <row r="126" spans="1:5" ht="12.75" customHeight="1" thickBot="1" x14ac:dyDescent="0.25">
      <c r="A126" s="434" t="s">
        <v>296</v>
      </c>
      <c r="B126" s="435"/>
      <c r="C126" s="435"/>
      <c r="D126" s="435"/>
      <c r="E126" s="436"/>
    </row>
    <row r="127" spans="1:5" x14ac:dyDescent="0.2">
      <c r="A127" s="432"/>
      <c r="B127" s="273">
        <v>2019</v>
      </c>
      <c r="C127" s="274">
        <v>2020</v>
      </c>
      <c r="D127" s="274">
        <v>2021</v>
      </c>
      <c r="E127" s="274">
        <v>2022</v>
      </c>
    </row>
    <row r="128" spans="1:5" ht="12.75" thickBot="1" x14ac:dyDescent="0.25">
      <c r="A128" s="433"/>
      <c r="B128" s="275" t="s">
        <v>8</v>
      </c>
      <c r="C128" s="274" t="s">
        <v>9</v>
      </c>
      <c r="D128" s="274" t="s">
        <v>9</v>
      </c>
      <c r="E128" s="274" t="s">
        <v>9</v>
      </c>
    </row>
    <row r="129" spans="1:5" ht="12.75" thickBot="1" x14ac:dyDescent="0.25">
      <c r="A129" s="61" t="s">
        <v>24</v>
      </c>
      <c r="B129" s="287">
        <f>B130</f>
        <v>82490</v>
      </c>
      <c r="C129" s="288">
        <f>C130</f>
        <v>86000</v>
      </c>
      <c r="D129" s="288">
        <f>D130</f>
        <v>86000</v>
      </c>
      <c r="E129" s="288">
        <f>E130</f>
        <v>86000</v>
      </c>
    </row>
    <row r="130" spans="1:5" ht="20.25" customHeight="1" thickBot="1" x14ac:dyDescent="0.25">
      <c r="A130" s="62" t="s">
        <v>57</v>
      </c>
      <c r="B130" s="279">
        <v>82490</v>
      </c>
      <c r="C130" s="278">
        <v>86000</v>
      </c>
      <c r="D130" s="278">
        <v>86000</v>
      </c>
      <c r="E130" s="278">
        <v>86000</v>
      </c>
    </row>
    <row r="131" spans="1:5" ht="20.25" customHeight="1" thickBot="1" x14ac:dyDescent="0.25">
      <c r="A131" s="62" t="s">
        <v>58</v>
      </c>
      <c r="B131" s="279"/>
      <c r="C131" s="280"/>
      <c r="D131" s="280"/>
      <c r="E131" s="280"/>
    </row>
    <row r="132" spans="1:5" ht="24.75" thickBot="1" x14ac:dyDescent="0.25">
      <c r="A132" s="61" t="s">
        <v>25</v>
      </c>
      <c r="B132" s="278">
        <f>B133</f>
        <v>11214</v>
      </c>
      <c r="C132" s="278">
        <f>C133</f>
        <v>11800</v>
      </c>
      <c r="D132" s="278">
        <f>D133</f>
        <v>11800</v>
      </c>
      <c r="E132" s="278">
        <f>E133</f>
        <v>11800</v>
      </c>
    </row>
    <row r="133" spans="1:5" ht="12.75" thickBot="1" x14ac:dyDescent="0.25">
      <c r="A133" s="62" t="s">
        <v>57</v>
      </c>
      <c r="B133" s="279">
        <v>11214</v>
      </c>
      <c r="C133" s="278">
        <v>11800</v>
      </c>
      <c r="D133" s="278">
        <v>11800</v>
      </c>
      <c r="E133" s="278">
        <v>11800</v>
      </c>
    </row>
    <row r="134" spans="1:5" ht="12.75" thickBot="1" x14ac:dyDescent="0.25">
      <c r="A134" s="62" t="s">
        <v>58</v>
      </c>
      <c r="B134" s="279"/>
      <c r="C134" s="278"/>
      <c r="D134" s="278"/>
      <c r="E134" s="278"/>
    </row>
    <row r="135" spans="1:5" ht="12.75" thickBot="1" x14ac:dyDescent="0.25">
      <c r="A135" s="61" t="s">
        <v>26</v>
      </c>
      <c r="B135" s="279">
        <f>B136</f>
        <v>11300</v>
      </c>
      <c r="C135" s="278">
        <f>C136</f>
        <v>8800</v>
      </c>
      <c r="D135" s="278">
        <f>D136</f>
        <v>10300</v>
      </c>
      <c r="E135" s="278">
        <f>E136</f>
        <v>10300</v>
      </c>
    </row>
    <row r="136" spans="1:5" ht="12.75" thickBot="1" x14ac:dyDescent="0.25">
      <c r="A136" s="62" t="s">
        <v>57</v>
      </c>
      <c r="B136" s="279">
        <v>11300</v>
      </c>
      <c r="C136" s="278">
        <v>8800</v>
      </c>
      <c r="D136" s="278">
        <v>10300</v>
      </c>
      <c r="E136" s="278">
        <v>10300</v>
      </c>
    </row>
    <row r="137" spans="1:5" ht="17.25" customHeight="1" thickBot="1" x14ac:dyDescent="0.25">
      <c r="A137" s="62" t="s">
        <v>58</v>
      </c>
      <c r="B137" s="279"/>
      <c r="C137" s="278"/>
      <c r="D137" s="278"/>
      <c r="E137" s="278"/>
    </row>
    <row r="138" spans="1:5" ht="12.75" thickBot="1" x14ac:dyDescent="0.25">
      <c r="A138" s="61" t="s">
        <v>27</v>
      </c>
      <c r="B138" s="279"/>
      <c r="C138" s="278"/>
      <c r="D138" s="278"/>
      <c r="E138" s="278"/>
    </row>
    <row r="139" spans="1:5" ht="27.75" customHeight="1" thickBot="1" x14ac:dyDescent="0.25">
      <c r="A139" s="62" t="s">
        <v>57</v>
      </c>
      <c r="B139" s="279"/>
      <c r="C139" s="278"/>
      <c r="D139" s="278"/>
      <c r="E139" s="278"/>
    </row>
    <row r="140" spans="1:5" ht="33" customHeight="1" thickBot="1" x14ac:dyDescent="0.25">
      <c r="A140" s="62" t="s">
        <v>58</v>
      </c>
      <c r="B140" s="279"/>
      <c r="C140" s="278"/>
      <c r="D140" s="278"/>
      <c r="E140" s="278"/>
    </row>
    <row r="141" spans="1:5" ht="12.75" thickBot="1" x14ac:dyDescent="0.25">
      <c r="A141" s="61" t="s">
        <v>28</v>
      </c>
      <c r="B141" s="279"/>
      <c r="C141" s="278"/>
      <c r="D141" s="278"/>
      <c r="E141" s="278"/>
    </row>
    <row r="142" spans="1:5" ht="12.75" thickBot="1" x14ac:dyDescent="0.25">
      <c r="A142" s="62" t="s">
        <v>57</v>
      </c>
      <c r="B142" s="279"/>
      <c r="C142" s="278"/>
      <c r="D142" s="278"/>
      <c r="E142" s="278"/>
    </row>
    <row r="143" spans="1:5" ht="12.75" thickBot="1" x14ac:dyDescent="0.25">
      <c r="A143" s="62" t="s">
        <v>58</v>
      </c>
      <c r="B143" s="279"/>
      <c r="C143" s="278"/>
      <c r="D143" s="278"/>
      <c r="E143" s="278"/>
    </row>
    <row r="144" spans="1:5" ht="51" customHeight="1" thickBot="1" x14ac:dyDescent="0.25">
      <c r="A144" s="61" t="s">
        <v>29</v>
      </c>
      <c r="B144" s="279">
        <v>0</v>
      </c>
      <c r="C144" s="278">
        <v>0</v>
      </c>
      <c r="D144" s="278">
        <v>0</v>
      </c>
      <c r="E144" s="278">
        <v>0</v>
      </c>
    </row>
    <row r="145" spans="1:5" ht="12.75" thickBot="1" x14ac:dyDescent="0.25">
      <c r="A145" s="62" t="s">
        <v>57</v>
      </c>
      <c r="B145" s="279"/>
      <c r="C145" s="278"/>
      <c r="D145" s="278"/>
      <c r="E145" s="278"/>
    </row>
    <row r="146" spans="1:5" ht="12.75" thickBot="1" x14ac:dyDescent="0.25">
      <c r="A146" s="62" t="s">
        <v>58</v>
      </c>
      <c r="B146" s="279"/>
      <c r="C146" s="278"/>
      <c r="D146" s="278"/>
      <c r="E146" s="278"/>
    </row>
    <row r="147" spans="1:5" ht="24.75" thickBot="1" x14ac:dyDescent="0.25">
      <c r="A147" s="61" t="s">
        <v>30</v>
      </c>
      <c r="B147" s="279"/>
      <c r="C147" s="278"/>
      <c r="D147" s="278"/>
      <c r="E147" s="278"/>
    </row>
    <row r="148" spans="1:5" ht="12.75" thickBot="1" x14ac:dyDescent="0.25">
      <c r="A148" s="62" t="s">
        <v>57</v>
      </c>
      <c r="B148" s="279"/>
      <c r="C148" s="278"/>
      <c r="D148" s="278"/>
      <c r="E148" s="278"/>
    </row>
    <row r="149" spans="1:5" ht="12.75" thickBot="1" x14ac:dyDescent="0.25">
      <c r="A149" s="62" t="s">
        <v>58</v>
      </c>
      <c r="B149" s="279"/>
      <c r="C149" s="278"/>
      <c r="D149" s="278"/>
      <c r="E149" s="278"/>
    </row>
    <row r="150" spans="1:5" ht="12.75" thickBot="1" x14ac:dyDescent="0.25">
      <c r="A150" s="69" t="s">
        <v>48</v>
      </c>
      <c r="B150" s="279">
        <f>B129+B132+B135+B147</f>
        <v>105004</v>
      </c>
      <c r="C150" s="279">
        <f>C147+C144+C141+C138+C135+C132+C130</f>
        <v>106600</v>
      </c>
      <c r="D150" s="279">
        <f>D147+D144+D141+D138+D135+D132+D130</f>
        <v>108100</v>
      </c>
      <c r="E150" s="279">
        <f>E147+E144+E141+E138+E135+E132+E130</f>
        <v>108100</v>
      </c>
    </row>
    <row r="151" spans="1:5" ht="12.75" thickBot="1" x14ac:dyDescent="0.25">
      <c r="A151" s="64" t="s">
        <v>32</v>
      </c>
      <c r="B151" s="283">
        <f>IF(B150-B121=0,0,"Error")</f>
        <v>0</v>
      </c>
      <c r="C151" s="283">
        <f>IF(C150-C121=0,0,"Error")</f>
        <v>0</v>
      </c>
      <c r="D151" s="283">
        <f>IF(D150-D121=0,0,"Error")</f>
        <v>0</v>
      </c>
      <c r="E151" s="283">
        <f>IF(E150-E121=0,0,"Error")</f>
        <v>0</v>
      </c>
    </row>
    <row r="152" spans="1:5" ht="12.75" thickBot="1" x14ac:dyDescent="0.25">
      <c r="A152" s="65" t="s">
        <v>49</v>
      </c>
      <c r="B152" s="437" t="s">
        <v>297</v>
      </c>
      <c r="C152" s="438"/>
      <c r="D152" s="438"/>
      <c r="E152" s="439"/>
    </row>
    <row r="153" spans="1:5" ht="12.75" customHeight="1" thickBot="1" x14ac:dyDescent="0.25">
      <c r="A153" s="59" t="s">
        <v>15</v>
      </c>
      <c r="B153" s="429" t="s">
        <v>298</v>
      </c>
      <c r="C153" s="430"/>
      <c r="D153" s="430"/>
      <c r="E153" s="431"/>
    </row>
    <row r="154" spans="1:5" ht="15.75" customHeight="1" thickBot="1" x14ac:dyDescent="0.25">
      <c r="A154" s="59" t="s">
        <v>16</v>
      </c>
      <c r="B154" s="437" t="s">
        <v>299</v>
      </c>
      <c r="C154" s="438"/>
      <c r="D154" s="438"/>
      <c r="E154" s="439"/>
    </row>
    <row r="155" spans="1:5" x14ac:dyDescent="0.2">
      <c r="A155" s="432"/>
      <c r="B155" s="273">
        <v>2019</v>
      </c>
      <c r="C155" s="274">
        <v>2020</v>
      </c>
      <c r="D155" s="274">
        <v>2021</v>
      </c>
      <c r="E155" s="274">
        <v>2022</v>
      </c>
    </row>
    <row r="156" spans="1:5" ht="12.75" thickBot="1" x14ac:dyDescent="0.25">
      <c r="A156" s="433"/>
      <c r="B156" s="275" t="s">
        <v>8</v>
      </c>
      <c r="C156" s="276" t="s">
        <v>9</v>
      </c>
      <c r="D156" s="276" t="s">
        <v>9</v>
      </c>
      <c r="E156" s="276" t="s">
        <v>9</v>
      </c>
    </row>
    <row r="157" spans="1:5" ht="12.75" thickBot="1" x14ac:dyDescent="0.25">
      <c r="A157" s="60" t="s">
        <v>17</v>
      </c>
      <c r="B157" s="209">
        <v>125</v>
      </c>
      <c r="C157" s="209">
        <v>125</v>
      </c>
      <c r="D157" s="209">
        <v>125</v>
      </c>
      <c r="E157" s="209">
        <v>125</v>
      </c>
    </row>
    <row r="158" spans="1:5" ht="12.75" thickBot="1" x14ac:dyDescent="0.25">
      <c r="A158" s="60" t="s">
        <v>18</v>
      </c>
      <c r="B158" s="209">
        <f>B187</f>
        <v>133040.79999999999</v>
      </c>
      <c r="C158" s="209">
        <f>C187</f>
        <v>136100.79999999999</v>
      </c>
      <c r="D158" s="209">
        <f>D187</f>
        <v>137100.79999999999</v>
      </c>
      <c r="E158" s="209">
        <f>E187</f>
        <v>137100.79999999999</v>
      </c>
    </row>
    <row r="159" spans="1:5" ht="12.75" thickBot="1" x14ac:dyDescent="0.25">
      <c r="A159" s="60" t="s">
        <v>19</v>
      </c>
      <c r="B159" s="209">
        <f>B158/B157</f>
        <v>1064.3263999999999</v>
      </c>
      <c r="C159" s="209">
        <f>C158/C157</f>
        <v>1088.8063999999999</v>
      </c>
      <c r="D159" s="209">
        <f>D158/D157</f>
        <v>1096.8063999999999</v>
      </c>
      <c r="E159" s="209">
        <f>E158/E157</f>
        <v>1096.8063999999999</v>
      </c>
    </row>
    <row r="160" spans="1:5" ht="12.75" thickBot="1" x14ac:dyDescent="0.25">
      <c r="A160" s="60" t="s">
        <v>20</v>
      </c>
      <c r="B160" s="209"/>
      <c r="C160" s="277">
        <f t="shared" ref="C160:E162" si="3">C157/B157-1</f>
        <v>0</v>
      </c>
      <c r="D160" s="277">
        <f t="shared" si="3"/>
        <v>0</v>
      </c>
      <c r="E160" s="277">
        <f t="shared" si="3"/>
        <v>0</v>
      </c>
    </row>
    <row r="161" spans="1:5" ht="12.75" thickBot="1" x14ac:dyDescent="0.25">
      <c r="A161" s="60" t="s">
        <v>22</v>
      </c>
      <c r="B161" s="209"/>
      <c r="C161" s="277">
        <f t="shared" si="3"/>
        <v>2.3000463015856898E-2</v>
      </c>
      <c r="D161" s="277">
        <f t="shared" si="3"/>
        <v>7.3474953857728398E-3</v>
      </c>
      <c r="E161" s="277">
        <f t="shared" si="3"/>
        <v>0</v>
      </c>
    </row>
    <row r="162" spans="1:5" ht="12.75" thickBot="1" x14ac:dyDescent="0.25">
      <c r="A162" s="60" t="s">
        <v>23</v>
      </c>
      <c r="B162" s="209"/>
      <c r="C162" s="277">
        <f t="shared" si="3"/>
        <v>2.3000463015856898E-2</v>
      </c>
      <c r="D162" s="277">
        <f t="shared" si="3"/>
        <v>7.3474953857728398E-3</v>
      </c>
      <c r="E162" s="277">
        <f t="shared" si="3"/>
        <v>0</v>
      </c>
    </row>
    <row r="163" spans="1:5" ht="12.75" customHeight="1" thickBot="1" x14ac:dyDescent="0.25">
      <c r="A163" s="434" t="s">
        <v>300</v>
      </c>
      <c r="B163" s="435"/>
      <c r="C163" s="435"/>
      <c r="D163" s="435"/>
      <c r="E163" s="436"/>
    </row>
    <row r="164" spans="1:5" x14ac:dyDescent="0.2">
      <c r="A164" s="432"/>
      <c r="B164" s="273">
        <v>2019</v>
      </c>
      <c r="C164" s="274">
        <v>2020</v>
      </c>
      <c r="D164" s="274">
        <v>2021</v>
      </c>
      <c r="E164" s="274">
        <v>2022</v>
      </c>
    </row>
    <row r="165" spans="1:5" ht="12.75" thickBot="1" x14ac:dyDescent="0.25">
      <c r="A165" s="433"/>
      <c r="B165" s="275" t="s">
        <v>8</v>
      </c>
      <c r="C165" s="276" t="s">
        <v>9</v>
      </c>
      <c r="D165" s="276" t="s">
        <v>9</v>
      </c>
      <c r="E165" s="276" t="s">
        <v>9</v>
      </c>
    </row>
    <row r="166" spans="1:5" ht="12.75" thickBot="1" x14ac:dyDescent="0.25">
      <c r="A166" s="61" t="s">
        <v>24</v>
      </c>
      <c r="B166" s="278">
        <f>B167</f>
        <v>49550</v>
      </c>
      <c r="C166" s="278">
        <f>C167</f>
        <v>54000</v>
      </c>
      <c r="D166" s="278">
        <f>D167</f>
        <v>54000</v>
      </c>
      <c r="E166" s="278">
        <f>E167</f>
        <v>54000</v>
      </c>
    </row>
    <row r="167" spans="1:5" ht="12.75" thickBot="1" x14ac:dyDescent="0.25">
      <c r="A167" s="62" t="s">
        <v>57</v>
      </c>
      <c r="B167" s="279">
        <v>49550</v>
      </c>
      <c r="C167" s="278">
        <v>54000</v>
      </c>
      <c r="D167" s="278">
        <v>54000</v>
      </c>
      <c r="E167" s="278">
        <v>54000</v>
      </c>
    </row>
    <row r="168" spans="1:5" ht="12.75" thickBot="1" x14ac:dyDescent="0.25">
      <c r="A168" s="62" t="s">
        <v>58</v>
      </c>
      <c r="B168" s="279"/>
      <c r="C168" s="280"/>
      <c r="D168" s="280"/>
      <c r="E168" s="280"/>
    </row>
    <row r="169" spans="1:5" ht="24.75" thickBot="1" x14ac:dyDescent="0.25">
      <c r="A169" s="61" t="s">
        <v>25</v>
      </c>
      <c r="B169" s="278">
        <f>B170</f>
        <v>7990</v>
      </c>
      <c r="C169" s="278">
        <f>C170</f>
        <v>8600</v>
      </c>
      <c r="D169" s="278">
        <f>D170</f>
        <v>8600</v>
      </c>
      <c r="E169" s="278">
        <f>E170</f>
        <v>8600</v>
      </c>
    </row>
    <row r="170" spans="1:5" ht="31.5" customHeight="1" thickBot="1" x14ac:dyDescent="0.25">
      <c r="A170" s="62" t="s">
        <v>57</v>
      </c>
      <c r="B170" s="279">
        <v>7990</v>
      </c>
      <c r="C170" s="278">
        <v>8600</v>
      </c>
      <c r="D170" s="278">
        <v>8600</v>
      </c>
      <c r="E170" s="278">
        <v>8600</v>
      </c>
    </row>
    <row r="171" spans="1:5" ht="12.75" thickBot="1" x14ac:dyDescent="0.25">
      <c r="A171" s="62" t="s">
        <v>58</v>
      </c>
      <c r="B171" s="279"/>
      <c r="C171" s="278"/>
      <c r="D171" s="278"/>
      <c r="E171" s="278"/>
    </row>
    <row r="172" spans="1:5" ht="12.75" thickBot="1" x14ac:dyDescent="0.25">
      <c r="A172" s="61" t="s">
        <v>26</v>
      </c>
      <c r="B172" s="279">
        <f>B173</f>
        <v>41500</v>
      </c>
      <c r="C172" s="278">
        <f>C173</f>
        <v>39500</v>
      </c>
      <c r="D172" s="278">
        <f>D173</f>
        <v>40500</v>
      </c>
      <c r="E172" s="278">
        <f>E173</f>
        <v>40500</v>
      </c>
    </row>
    <row r="173" spans="1:5" ht="12.75" thickBot="1" x14ac:dyDescent="0.25">
      <c r="A173" s="62" t="s">
        <v>57</v>
      </c>
      <c r="B173" s="279">
        <v>41500</v>
      </c>
      <c r="C173" s="278">
        <v>39500</v>
      </c>
      <c r="D173" s="278">
        <v>40500</v>
      </c>
      <c r="E173" s="278">
        <v>40500</v>
      </c>
    </row>
    <row r="174" spans="1:5" ht="12.75" thickBot="1" x14ac:dyDescent="0.25">
      <c r="A174" s="62" t="s">
        <v>58</v>
      </c>
      <c r="B174" s="279"/>
      <c r="C174" s="278"/>
      <c r="D174" s="278"/>
      <c r="E174" s="278"/>
    </row>
    <row r="175" spans="1:5" ht="12.75" thickBot="1" x14ac:dyDescent="0.25">
      <c r="A175" s="61" t="s">
        <v>27</v>
      </c>
      <c r="B175" s="279"/>
      <c r="C175" s="278"/>
      <c r="D175" s="278"/>
      <c r="E175" s="278"/>
    </row>
    <row r="176" spans="1:5" ht="12.75" thickBot="1" x14ac:dyDescent="0.25">
      <c r="A176" s="62" t="s">
        <v>57</v>
      </c>
      <c r="B176" s="279"/>
      <c r="C176" s="278"/>
      <c r="D176" s="278"/>
      <c r="E176" s="278"/>
    </row>
    <row r="177" spans="1:5" ht="12.75" thickBot="1" x14ac:dyDescent="0.25">
      <c r="A177" s="62" t="s">
        <v>58</v>
      </c>
      <c r="B177" s="279"/>
      <c r="C177" s="278"/>
      <c r="D177" s="278"/>
      <c r="E177" s="278"/>
    </row>
    <row r="178" spans="1:5" ht="12.75" thickBot="1" x14ac:dyDescent="0.25">
      <c r="A178" s="61" t="s">
        <v>28</v>
      </c>
      <c r="B178" s="279"/>
      <c r="C178" s="278"/>
      <c r="D178" s="278"/>
      <c r="E178" s="278"/>
    </row>
    <row r="179" spans="1:5" ht="12.75" thickBot="1" x14ac:dyDescent="0.25">
      <c r="A179" s="62" t="s">
        <v>57</v>
      </c>
      <c r="B179" s="279"/>
      <c r="C179" s="278"/>
      <c r="D179" s="278"/>
      <c r="E179" s="278"/>
    </row>
    <row r="180" spans="1:5" ht="15.75" customHeight="1" thickBot="1" x14ac:dyDescent="0.25">
      <c r="A180" s="62" t="s">
        <v>58</v>
      </c>
      <c r="B180" s="279"/>
      <c r="C180" s="278"/>
      <c r="D180" s="278"/>
      <c r="E180" s="278"/>
    </row>
    <row r="181" spans="1:5" ht="12.75" thickBot="1" x14ac:dyDescent="0.25">
      <c r="A181" s="61" t="s">
        <v>29</v>
      </c>
      <c r="B181" s="279">
        <v>0</v>
      </c>
      <c r="C181" s="278">
        <v>0</v>
      </c>
      <c r="D181" s="278">
        <v>0</v>
      </c>
      <c r="E181" s="278">
        <v>0</v>
      </c>
    </row>
    <row r="182" spans="1:5" ht="12.75" thickBot="1" x14ac:dyDescent="0.25">
      <c r="A182" s="62" t="s">
        <v>57</v>
      </c>
      <c r="B182" s="279"/>
      <c r="C182" s="278"/>
      <c r="D182" s="278"/>
      <c r="E182" s="278"/>
    </row>
    <row r="183" spans="1:5" ht="12.75" thickBot="1" x14ac:dyDescent="0.25">
      <c r="A183" s="62" t="s">
        <v>58</v>
      </c>
      <c r="B183" s="279"/>
      <c r="C183" s="278"/>
      <c r="D183" s="278"/>
      <c r="E183" s="278"/>
    </row>
    <row r="184" spans="1:5" ht="24.75" thickBot="1" x14ac:dyDescent="0.25">
      <c r="A184" s="61" t="s">
        <v>30</v>
      </c>
      <c r="B184" s="279">
        <f>B185</f>
        <v>34000.800000000003</v>
      </c>
      <c r="C184" s="278">
        <f>C185</f>
        <v>34000.800000000003</v>
      </c>
      <c r="D184" s="278">
        <f>D185</f>
        <v>34000.800000000003</v>
      </c>
      <c r="E184" s="278">
        <f>E185</f>
        <v>34000.800000000003</v>
      </c>
    </row>
    <row r="185" spans="1:5" ht="12.75" thickBot="1" x14ac:dyDescent="0.25">
      <c r="A185" s="62" t="s">
        <v>57</v>
      </c>
      <c r="B185" s="279">
        <v>34000.800000000003</v>
      </c>
      <c r="C185" s="278">
        <v>34000.800000000003</v>
      </c>
      <c r="D185" s="278">
        <v>34000.800000000003</v>
      </c>
      <c r="E185" s="278">
        <v>34000.800000000003</v>
      </c>
    </row>
    <row r="186" spans="1:5" ht="12.75" thickBot="1" x14ac:dyDescent="0.25">
      <c r="A186" s="62" t="s">
        <v>58</v>
      </c>
      <c r="B186" s="279"/>
      <c r="C186" s="278"/>
      <c r="D186" s="278"/>
      <c r="E186" s="278"/>
    </row>
    <row r="187" spans="1:5" ht="12.75" thickBot="1" x14ac:dyDescent="0.25">
      <c r="A187" s="70" t="s">
        <v>50</v>
      </c>
      <c r="B187" s="279">
        <f>B184+B181+B178+B175+B172+B169+B166</f>
        <v>133040.79999999999</v>
      </c>
      <c r="C187" s="279">
        <f>C184+C181+C178+C175+C172+C169+C166</f>
        <v>136100.79999999999</v>
      </c>
      <c r="D187" s="279">
        <f>D184+D181+D178+D175+D172+D169+D166</f>
        <v>137100.79999999999</v>
      </c>
      <c r="E187" s="279">
        <f>E184+E181+E178+E175+E172+E169+E166</f>
        <v>137100.79999999999</v>
      </c>
    </row>
    <row r="188" spans="1:5" ht="36" customHeight="1" thickBot="1" x14ac:dyDescent="0.25">
      <c r="A188" s="64" t="s">
        <v>32</v>
      </c>
      <c r="B188" s="283">
        <f>IF(B187-B158=0,0,"Error")</f>
        <v>0</v>
      </c>
      <c r="C188" s="283">
        <f>IF(C187-C158=0,0,"Error")</f>
        <v>0</v>
      </c>
      <c r="D188" s="283">
        <f>IF(D187-D158=0,0,"Error")</f>
        <v>0</v>
      </c>
      <c r="E188" s="283">
        <f>IF(E187-E158=0,0,"Error")</f>
        <v>0</v>
      </c>
    </row>
    <row r="189" spans="1:5" ht="12.75" thickBot="1" x14ac:dyDescent="0.25">
      <c r="A189" s="58" t="s">
        <v>144</v>
      </c>
      <c r="B189" s="437" t="s">
        <v>301</v>
      </c>
      <c r="C189" s="438"/>
      <c r="D189" s="438"/>
      <c r="E189" s="439"/>
    </row>
    <row r="190" spans="1:5" ht="12.75" customHeight="1" thickBot="1" x14ac:dyDescent="0.25">
      <c r="A190" s="59" t="s">
        <v>15</v>
      </c>
      <c r="B190" s="429" t="s">
        <v>302</v>
      </c>
      <c r="C190" s="430"/>
      <c r="D190" s="430"/>
      <c r="E190" s="431"/>
    </row>
    <row r="191" spans="1:5" ht="12.75" thickBot="1" x14ac:dyDescent="0.25">
      <c r="A191" s="59" t="s">
        <v>16</v>
      </c>
      <c r="B191" s="437" t="s">
        <v>303</v>
      </c>
      <c r="C191" s="438"/>
      <c r="D191" s="438"/>
      <c r="E191" s="439"/>
    </row>
    <row r="192" spans="1:5" x14ac:dyDescent="0.2">
      <c r="A192" s="432"/>
      <c r="B192" s="273">
        <v>2019</v>
      </c>
      <c r="C192" s="274">
        <v>2020</v>
      </c>
      <c r="D192" s="274">
        <v>2021</v>
      </c>
      <c r="E192" s="274">
        <v>2022</v>
      </c>
    </row>
    <row r="193" spans="1:5" ht="12.75" thickBot="1" x14ac:dyDescent="0.25">
      <c r="A193" s="433"/>
      <c r="B193" s="275" t="s">
        <v>8</v>
      </c>
      <c r="C193" s="276" t="s">
        <v>9</v>
      </c>
      <c r="D193" s="276" t="s">
        <v>9</v>
      </c>
      <c r="E193" s="276" t="s">
        <v>9</v>
      </c>
    </row>
    <row r="194" spans="1:5" ht="12.75" thickBot="1" x14ac:dyDescent="0.25">
      <c r="A194" s="60" t="s">
        <v>17</v>
      </c>
      <c r="B194" s="209">
        <v>14</v>
      </c>
      <c r="C194" s="209">
        <v>14</v>
      </c>
      <c r="D194" s="209">
        <v>14</v>
      </c>
      <c r="E194" s="209">
        <v>14</v>
      </c>
    </row>
    <row r="195" spans="1:5" ht="12.75" thickBot="1" x14ac:dyDescent="0.25">
      <c r="A195" s="60" t="s">
        <v>18</v>
      </c>
      <c r="B195" s="209">
        <f>B224</f>
        <v>101965</v>
      </c>
      <c r="C195" s="209">
        <f>C224</f>
        <v>101965</v>
      </c>
      <c r="D195" s="209">
        <f>D224</f>
        <v>101965</v>
      </c>
      <c r="E195" s="209">
        <f>E224</f>
        <v>101965</v>
      </c>
    </row>
    <row r="196" spans="1:5" ht="12.75" thickBot="1" x14ac:dyDescent="0.25">
      <c r="A196" s="60" t="s">
        <v>19</v>
      </c>
      <c r="B196" s="209">
        <f>B195/B194</f>
        <v>7283.2142857142853</v>
      </c>
      <c r="C196" s="209">
        <f>C195/C194</f>
        <v>7283.2142857142853</v>
      </c>
      <c r="D196" s="209">
        <f>D195/D194</f>
        <v>7283.2142857142853</v>
      </c>
      <c r="E196" s="209">
        <f>E195/E194</f>
        <v>7283.2142857142853</v>
      </c>
    </row>
    <row r="197" spans="1:5" ht="12.75" thickBot="1" x14ac:dyDescent="0.25">
      <c r="A197" s="60" t="s">
        <v>20</v>
      </c>
      <c r="B197" s="209"/>
      <c r="C197" s="277">
        <f t="shared" ref="C197:E199" si="4">C194/B194-1</f>
        <v>0</v>
      </c>
      <c r="D197" s="277">
        <f t="shared" si="4"/>
        <v>0</v>
      </c>
      <c r="E197" s="277">
        <f t="shared" si="4"/>
        <v>0</v>
      </c>
    </row>
    <row r="198" spans="1:5" ht="15.75" customHeight="1" thickBot="1" x14ac:dyDescent="0.25">
      <c r="A198" s="60" t="s">
        <v>22</v>
      </c>
      <c r="B198" s="209"/>
      <c r="C198" s="277">
        <f t="shared" si="4"/>
        <v>0</v>
      </c>
      <c r="D198" s="277">
        <f t="shared" si="4"/>
        <v>0</v>
      </c>
      <c r="E198" s="277">
        <f t="shared" si="4"/>
        <v>0</v>
      </c>
    </row>
    <row r="199" spans="1:5" ht="12.75" thickBot="1" x14ac:dyDescent="0.25">
      <c r="A199" s="60" t="s">
        <v>23</v>
      </c>
      <c r="B199" s="209"/>
      <c r="C199" s="277">
        <f t="shared" si="4"/>
        <v>0</v>
      </c>
      <c r="D199" s="277">
        <f t="shared" si="4"/>
        <v>0</v>
      </c>
      <c r="E199" s="277">
        <f t="shared" si="4"/>
        <v>0</v>
      </c>
    </row>
    <row r="200" spans="1:5" ht="12.75" customHeight="1" thickBot="1" x14ac:dyDescent="0.25">
      <c r="A200" s="434" t="s">
        <v>304</v>
      </c>
      <c r="B200" s="435"/>
      <c r="C200" s="435"/>
      <c r="D200" s="435"/>
      <c r="E200" s="436"/>
    </row>
    <row r="201" spans="1:5" x14ac:dyDescent="0.2">
      <c r="A201" s="432"/>
      <c r="B201" s="273">
        <v>2019</v>
      </c>
      <c r="C201" s="274">
        <v>2020</v>
      </c>
      <c r="D201" s="274">
        <v>2021</v>
      </c>
      <c r="E201" s="274">
        <v>2022</v>
      </c>
    </row>
    <row r="202" spans="1:5" ht="12.75" thickBot="1" x14ac:dyDescent="0.25">
      <c r="A202" s="433"/>
      <c r="B202" s="275" t="s">
        <v>8</v>
      </c>
      <c r="C202" s="276" t="s">
        <v>9</v>
      </c>
      <c r="D202" s="276" t="s">
        <v>9</v>
      </c>
      <c r="E202" s="276" t="s">
        <v>9</v>
      </c>
    </row>
    <row r="203" spans="1:5" ht="12.75" thickBot="1" x14ac:dyDescent="0.25">
      <c r="A203" s="61" t="s">
        <v>24</v>
      </c>
      <c r="B203" s="278">
        <f>B204+B205</f>
        <v>36674</v>
      </c>
      <c r="C203" s="278">
        <f>C204+C205</f>
        <v>36674</v>
      </c>
      <c r="D203" s="278">
        <f>D204+D205</f>
        <v>36674</v>
      </c>
      <c r="E203" s="278">
        <f>E204+E205</f>
        <v>36674</v>
      </c>
    </row>
    <row r="204" spans="1:5" ht="12.75" thickBot="1" x14ac:dyDescent="0.25">
      <c r="A204" s="62" t="s">
        <v>57</v>
      </c>
      <c r="B204" s="278">
        <v>36674</v>
      </c>
      <c r="C204" s="278">
        <v>36674</v>
      </c>
      <c r="D204" s="278">
        <v>36674</v>
      </c>
      <c r="E204" s="278">
        <v>36674</v>
      </c>
    </row>
    <row r="205" spans="1:5" ht="12.75" thickBot="1" x14ac:dyDescent="0.25">
      <c r="A205" s="62" t="s">
        <v>58</v>
      </c>
      <c r="B205" s="279"/>
      <c r="C205" s="280"/>
      <c r="D205" s="280"/>
      <c r="E205" s="280"/>
    </row>
    <row r="206" spans="1:5" ht="25.5" customHeight="1" thickBot="1" x14ac:dyDescent="0.25">
      <c r="A206" s="61" t="s">
        <v>25</v>
      </c>
      <c r="B206" s="278">
        <f>B207+B208</f>
        <v>3291</v>
      </c>
      <c r="C206" s="278">
        <f>C207+C208</f>
        <v>3291</v>
      </c>
      <c r="D206" s="278">
        <f>D207+D208</f>
        <v>3291</v>
      </c>
      <c r="E206" s="278">
        <f>E207+E208</f>
        <v>3291</v>
      </c>
    </row>
    <row r="207" spans="1:5" ht="12.75" thickBot="1" x14ac:dyDescent="0.25">
      <c r="A207" s="62" t="s">
        <v>57</v>
      </c>
      <c r="B207" s="278">
        <v>3291</v>
      </c>
      <c r="C207" s="278">
        <v>3291</v>
      </c>
      <c r="D207" s="278">
        <v>3291</v>
      </c>
      <c r="E207" s="278">
        <v>3291</v>
      </c>
    </row>
    <row r="208" spans="1:5" ht="12.75" thickBot="1" x14ac:dyDescent="0.25">
      <c r="A208" s="62" t="s">
        <v>58</v>
      </c>
      <c r="B208" s="279"/>
      <c r="C208" s="278"/>
      <c r="D208" s="278"/>
      <c r="E208" s="278"/>
    </row>
    <row r="209" spans="1:5" ht="12.75" thickBot="1" x14ac:dyDescent="0.25">
      <c r="A209" s="61" t="s">
        <v>26</v>
      </c>
      <c r="B209" s="278">
        <f>B210+B211</f>
        <v>62000</v>
      </c>
      <c r="C209" s="278">
        <f>C210+C211</f>
        <v>62000</v>
      </c>
      <c r="D209" s="278">
        <f>D210+D211</f>
        <v>62000</v>
      </c>
      <c r="E209" s="278">
        <f>E210+E211</f>
        <v>62000</v>
      </c>
    </row>
    <row r="210" spans="1:5" ht="12.75" thickBot="1" x14ac:dyDescent="0.25">
      <c r="A210" s="62" t="s">
        <v>57</v>
      </c>
      <c r="B210" s="278">
        <v>62000</v>
      </c>
      <c r="C210" s="278">
        <v>62000</v>
      </c>
      <c r="D210" s="278">
        <v>62000</v>
      </c>
      <c r="E210" s="278">
        <v>62000</v>
      </c>
    </row>
    <row r="211" spans="1:5" ht="12.75" thickBot="1" x14ac:dyDescent="0.25">
      <c r="A211" s="62" t="s">
        <v>58</v>
      </c>
      <c r="B211" s="279"/>
      <c r="C211" s="278"/>
      <c r="D211" s="278"/>
      <c r="E211" s="278"/>
    </row>
    <row r="212" spans="1:5" ht="12.75" thickBot="1" x14ac:dyDescent="0.25">
      <c r="A212" s="61" t="s">
        <v>27</v>
      </c>
      <c r="B212" s="279"/>
      <c r="C212" s="278"/>
      <c r="D212" s="278"/>
      <c r="E212" s="278"/>
    </row>
    <row r="213" spans="1:5" ht="12.75" thickBot="1" x14ac:dyDescent="0.25">
      <c r="A213" s="62" t="s">
        <v>57</v>
      </c>
      <c r="B213" s="279"/>
      <c r="C213" s="278"/>
      <c r="D213" s="278"/>
      <c r="E213" s="278"/>
    </row>
    <row r="214" spans="1:5" ht="12.75" thickBot="1" x14ac:dyDescent="0.25">
      <c r="A214" s="62" t="s">
        <v>58</v>
      </c>
      <c r="B214" s="279"/>
      <c r="C214" s="278"/>
      <c r="D214" s="278"/>
      <c r="E214" s="278"/>
    </row>
    <row r="215" spans="1:5" ht="12.75" thickBot="1" x14ac:dyDescent="0.25">
      <c r="A215" s="61" t="s">
        <v>28</v>
      </c>
      <c r="B215" s="279"/>
      <c r="C215" s="278"/>
      <c r="D215" s="278"/>
      <c r="E215" s="278"/>
    </row>
    <row r="216" spans="1:5" ht="15.75" customHeight="1" thickBot="1" x14ac:dyDescent="0.25">
      <c r="A216" s="62" t="s">
        <v>57</v>
      </c>
      <c r="B216" s="279"/>
      <c r="C216" s="278"/>
      <c r="D216" s="278"/>
      <c r="E216" s="278"/>
    </row>
    <row r="217" spans="1:5" ht="12.75" thickBot="1" x14ac:dyDescent="0.25">
      <c r="A217" s="62" t="s">
        <v>58</v>
      </c>
      <c r="B217" s="279"/>
      <c r="C217" s="278"/>
      <c r="D217" s="278"/>
      <c r="E217" s="278"/>
    </row>
    <row r="218" spans="1:5" ht="12.75" thickBot="1" x14ac:dyDescent="0.25">
      <c r="A218" s="61" t="s">
        <v>29</v>
      </c>
      <c r="B218" s="279">
        <v>0</v>
      </c>
      <c r="C218" s="278">
        <v>0</v>
      </c>
      <c r="D218" s="278">
        <v>0</v>
      </c>
      <c r="E218" s="278">
        <v>0</v>
      </c>
    </row>
    <row r="219" spans="1:5" ht="12.75" thickBot="1" x14ac:dyDescent="0.25">
      <c r="A219" s="62" t="s">
        <v>57</v>
      </c>
      <c r="B219" s="279"/>
      <c r="C219" s="278"/>
      <c r="D219" s="278"/>
      <c r="E219" s="278"/>
    </row>
    <row r="220" spans="1:5" ht="12.75" thickBot="1" x14ac:dyDescent="0.25">
      <c r="A220" s="62" t="s">
        <v>58</v>
      </c>
      <c r="B220" s="279"/>
      <c r="C220" s="278"/>
      <c r="D220" s="278"/>
      <c r="E220" s="278"/>
    </row>
    <row r="221" spans="1:5" ht="24.75" thickBot="1" x14ac:dyDescent="0.25">
      <c r="A221" s="61" t="s">
        <v>30</v>
      </c>
      <c r="B221" s="279"/>
      <c r="C221" s="278"/>
      <c r="D221" s="278"/>
      <c r="E221" s="278"/>
    </row>
    <row r="222" spans="1:5" ht="12.75" thickBot="1" x14ac:dyDescent="0.25">
      <c r="A222" s="62" t="s">
        <v>57</v>
      </c>
      <c r="B222" s="279"/>
      <c r="C222" s="278"/>
      <c r="D222" s="278"/>
      <c r="E222" s="278"/>
    </row>
    <row r="223" spans="1:5" ht="12.75" thickBot="1" x14ac:dyDescent="0.25">
      <c r="A223" s="62" t="s">
        <v>58</v>
      </c>
      <c r="B223" s="279"/>
      <c r="C223" s="278"/>
      <c r="D223" s="278"/>
      <c r="E223" s="278"/>
    </row>
    <row r="224" spans="1:5" ht="12.75" thickBot="1" x14ac:dyDescent="0.25">
      <c r="A224" s="70" t="s">
        <v>74</v>
      </c>
      <c r="B224" s="279">
        <f>B221+B218+B215+B212+B209+B206+B203</f>
        <v>101965</v>
      </c>
      <c r="C224" s="279">
        <f>C221+C218+C215+C212+C209+C206+C203</f>
        <v>101965</v>
      </c>
      <c r="D224" s="279">
        <f>D221+D218+D215+D212+D209+D206+D203</f>
        <v>101965</v>
      </c>
      <c r="E224" s="279">
        <f>E221+E218+E215+E212+E209+E206+E203</f>
        <v>101965</v>
      </c>
    </row>
    <row r="225" spans="1:5" ht="12.75" thickBot="1" x14ac:dyDescent="0.25">
      <c r="A225" s="64" t="s">
        <v>32</v>
      </c>
      <c r="B225" s="283">
        <f>IF(B224-B195=0,0,"Error")</f>
        <v>0</v>
      </c>
      <c r="C225" s="283">
        <f>IF(C224-C195=0,0,"Error")</f>
        <v>0</v>
      </c>
      <c r="D225" s="283">
        <f>IF(D224-D195=0,0,"Error")</f>
        <v>0</v>
      </c>
      <c r="E225" s="283">
        <f>IF(E224-E195=0,0,"Error")</f>
        <v>0</v>
      </c>
    </row>
    <row r="226" spans="1:5" s="49" customFormat="1" ht="12.75" thickBot="1" x14ac:dyDescent="0.25">
      <c r="A226" s="452" t="s">
        <v>33</v>
      </c>
      <c r="B226" s="453"/>
      <c r="C226" s="453"/>
      <c r="D226" s="453"/>
      <c r="E226" s="454"/>
    </row>
    <row r="227" spans="1:5" s="49" customFormat="1" ht="12.75" thickBot="1" x14ac:dyDescent="0.25">
      <c r="A227" s="452" t="s">
        <v>34</v>
      </c>
      <c r="B227" s="453"/>
      <c r="C227" s="453"/>
      <c r="D227" s="453"/>
      <c r="E227" s="454"/>
    </row>
    <row r="228" spans="1:5" s="49" customFormat="1" ht="24.75" thickBot="1" x14ac:dyDescent="0.25">
      <c r="A228" s="71" t="s">
        <v>35</v>
      </c>
      <c r="B228" s="455"/>
      <c r="C228" s="456"/>
      <c r="D228" s="457"/>
      <c r="E228" s="458"/>
    </row>
    <row r="229" spans="1:5" s="49" customFormat="1" ht="36.75" thickBot="1" x14ac:dyDescent="0.25">
      <c r="A229" s="58" t="s">
        <v>59</v>
      </c>
      <c r="B229" s="289"/>
      <c r="C229" s="290" t="s">
        <v>60</v>
      </c>
      <c r="D229" s="457"/>
      <c r="E229" s="458"/>
    </row>
    <row r="230" spans="1:5" s="49" customFormat="1" ht="12.75" thickBot="1" x14ac:dyDescent="0.25">
      <c r="A230" s="72"/>
      <c r="B230" s="455"/>
      <c r="C230" s="467"/>
      <c r="D230" s="457"/>
      <c r="E230" s="458"/>
    </row>
    <row r="231" spans="1:5" s="49" customFormat="1" ht="12.75" thickBot="1" x14ac:dyDescent="0.25">
      <c r="A231" s="59" t="s">
        <v>15</v>
      </c>
      <c r="B231" s="429"/>
      <c r="C231" s="430"/>
      <c r="D231" s="430"/>
      <c r="E231" s="431"/>
    </row>
    <row r="232" spans="1:5" s="49" customFormat="1" ht="12.75" thickBot="1" x14ac:dyDescent="0.25">
      <c r="A232" s="59" t="s">
        <v>16</v>
      </c>
      <c r="B232" s="437"/>
      <c r="C232" s="438"/>
      <c r="D232" s="438"/>
      <c r="E232" s="439"/>
    </row>
    <row r="233" spans="1:5" s="49" customFormat="1" x14ac:dyDescent="0.2">
      <c r="A233" s="459"/>
      <c r="B233" s="273">
        <v>2019</v>
      </c>
      <c r="C233" s="274">
        <v>2020</v>
      </c>
      <c r="D233" s="274">
        <v>2021</v>
      </c>
      <c r="E233" s="274">
        <v>2022</v>
      </c>
    </row>
    <row r="234" spans="1:5" s="49" customFormat="1" ht="15.75" customHeight="1" thickBot="1" x14ac:dyDescent="0.25">
      <c r="A234" s="460"/>
      <c r="B234" s="275" t="s">
        <v>8</v>
      </c>
      <c r="C234" s="276" t="s">
        <v>9</v>
      </c>
      <c r="D234" s="276" t="s">
        <v>9</v>
      </c>
      <c r="E234" s="276" t="s">
        <v>9</v>
      </c>
    </row>
    <row r="235" spans="1:5" s="49" customFormat="1" ht="12.75" thickBot="1" x14ac:dyDescent="0.25">
      <c r="A235" s="73" t="s">
        <v>17</v>
      </c>
      <c r="B235" s="209"/>
      <c r="C235" s="209"/>
      <c r="D235" s="209"/>
      <c r="E235" s="209"/>
    </row>
    <row r="236" spans="1:5" s="49" customFormat="1" ht="12.75" thickBot="1" x14ac:dyDescent="0.25">
      <c r="A236" s="73" t="s">
        <v>18</v>
      </c>
      <c r="B236" s="209">
        <f>B254</f>
        <v>0</v>
      </c>
      <c r="C236" s="209">
        <f>C254</f>
        <v>0</v>
      </c>
      <c r="D236" s="209">
        <f>D254</f>
        <v>0</v>
      </c>
      <c r="E236" s="209">
        <f>E254</f>
        <v>0</v>
      </c>
    </row>
    <row r="237" spans="1:5" s="49" customFormat="1" ht="12.75" thickBot="1" x14ac:dyDescent="0.25">
      <c r="A237" s="73" t="s">
        <v>19</v>
      </c>
      <c r="B237" s="209" t="e">
        <f>B236/B235</f>
        <v>#DIV/0!</v>
      </c>
      <c r="C237" s="209" t="e">
        <f>C236/C235</f>
        <v>#DIV/0!</v>
      </c>
      <c r="D237" s="209" t="e">
        <f>D236/D235</f>
        <v>#DIV/0!</v>
      </c>
      <c r="E237" s="209" t="e">
        <f>E236/E235</f>
        <v>#DIV/0!</v>
      </c>
    </row>
    <row r="238" spans="1:5" s="49" customFormat="1" ht="12.75" thickBot="1" x14ac:dyDescent="0.25">
      <c r="A238" s="73" t="s">
        <v>20</v>
      </c>
      <c r="B238" s="209" t="s">
        <v>21</v>
      </c>
      <c r="C238" s="277" t="e">
        <f>C235/B235-1</f>
        <v>#DIV/0!</v>
      </c>
      <c r="D238" s="277" t="e">
        <f t="shared" ref="D238:E240" si="5">D235/C235-1</f>
        <v>#DIV/0!</v>
      </c>
      <c r="E238" s="277" t="e">
        <f t="shared" si="5"/>
        <v>#DIV/0!</v>
      </c>
    </row>
    <row r="239" spans="1:5" s="49" customFormat="1" ht="12.75" thickBot="1" x14ac:dyDescent="0.25">
      <c r="A239" s="73" t="s">
        <v>22</v>
      </c>
      <c r="B239" s="209" t="s">
        <v>21</v>
      </c>
      <c r="C239" s="277" t="e">
        <f>C236/B236-1</f>
        <v>#DIV/0!</v>
      </c>
      <c r="D239" s="277" t="e">
        <f t="shared" si="5"/>
        <v>#DIV/0!</v>
      </c>
      <c r="E239" s="277" t="e">
        <f t="shared" si="5"/>
        <v>#DIV/0!</v>
      </c>
    </row>
    <row r="240" spans="1:5" s="49" customFormat="1" ht="13.5" customHeight="1" thickBot="1" x14ac:dyDescent="0.25">
      <c r="A240" s="73" t="s">
        <v>23</v>
      </c>
      <c r="B240" s="209" t="s">
        <v>21</v>
      </c>
      <c r="C240" s="277" t="e">
        <f>C237/B237-1</f>
        <v>#DIV/0!</v>
      </c>
      <c r="D240" s="277" t="e">
        <f t="shared" si="5"/>
        <v>#DIV/0!</v>
      </c>
      <c r="E240" s="277" t="e">
        <f t="shared" si="5"/>
        <v>#DIV/0!</v>
      </c>
    </row>
    <row r="241" spans="1:5" s="49" customFormat="1" ht="12.75" customHeight="1" thickBot="1" x14ac:dyDescent="0.25">
      <c r="A241" s="468" t="s">
        <v>305</v>
      </c>
      <c r="B241" s="469"/>
      <c r="C241" s="469"/>
      <c r="D241" s="469"/>
      <c r="E241" s="470"/>
    </row>
    <row r="242" spans="1:5" s="49" customFormat="1" x14ac:dyDescent="0.2">
      <c r="A242" s="459"/>
      <c r="B242" s="273">
        <v>2019</v>
      </c>
      <c r="C242" s="274">
        <v>2020</v>
      </c>
      <c r="D242" s="274">
        <v>2021</v>
      </c>
      <c r="E242" s="274">
        <v>2022</v>
      </c>
    </row>
    <row r="243" spans="1:5" s="49" customFormat="1" ht="31.5" customHeight="1" thickBot="1" x14ac:dyDescent="0.25">
      <c r="A243" s="460"/>
      <c r="B243" s="275" t="s">
        <v>8</v>
      </c>
      <c r="C243" s="276" t="s">
        <v>9</v>
      </c>
      <c r="D243" s="276" t="s">
        <v>9</v>
      </c>
      <c r="E243" s="276" t="s">
        <v>9</v>
      </c>
    </row>
    <row r="244" spans="1:5" s="49" customFormat="1" ht="15" customHeight="1" thickBot="1" x14ac:dyDescent="0.25">
      <c r="A244" s="74" t="s">
        <v>36</v>
      </c>
      <c r="B244" s="278">
        <f>B245+B246+B247+B248</f>
        <v>0</v>
      </c>
      <c r="C244" s="278">
        <f>C245+C246+C247+C248</f>
        <v>0</v>
      </c>
      <c r="D244" s="278">
        <f>D245+D246+D247+D248</f>
        <v>0</v>
      </c>
      <c r="E244" s="278">
        <f>E245+E246+E247+E248</f>
        <v>0</v>
      </c>
    </row>
    <row r="245" spans="1:5" s="49" customFormat="1" ht="32.25" customHeight="1" thickBot="1" x14ac:dyDescent="0.25">
      <c r="A245" s="75" t="s">
        <v>57</v>
      </c>
      <c r="B245" s="278"/>
      <c r="C245" s="278"/>
      <c r="D245" s="278"/>
      <c r="E245" s="278"/>
    </row>
    <row r="246" spans="1:5" s="49" customFormat="1" ht="12.75" thickBot="1" x14ac:dyDescent="0.25">
      <c r="A246" s="75" t="s">
        <v>61</v>
      </c>
      <c r="B246" s="278"/>
      <c r="C246" s="278"/>
      <c r="D246" s="278"/>
      <c r="E246" s="278"/>
    </row>
    <row r="247" spans="1:5" s="49" customFormat="1" ht="12.75" thickBot="1" x14ac:dyDescent="0.25">
      <c r="A247" s="75" t="s">
        <v>62</v>
      </c>
      <c r="B247" s="278"/>
      <c r="C247" s="278"/>
      <c r="D247" s="278"/>
      <c r="E247" s="278"/>
    </row>
    <row r="248" spans="1:5" s="49" customFormat="1" ht="12.75" thickBot="1" x14ac:dyDescent="0.25">
      <c r="A248" s="75" t="s">
        <v>63</v>
      </c>
      <c r="B248" s="278"/>
      <c r="C248" s="278"/>
      <c r="D248" s="278"/>
      <c r="E248" s="278"/>
    </row>
    <row r="249" spans="1:5" s="49" customFormat="1" ht="12.75" thickBot="1" x14ac:dyDescent="0.25">
      <c r="A249" s="74" t="s">
        <v>37</v>
      </c>
      <c r="B249" s="279">
        <f>B250+B251+B252+B253</f>
        <v>0</v>
      </c>
      <c r="C249" s="279">
        <f>C250+C251+C252+C253</f>
        <v>0</v>
      </c>
      <c r="D249" s="279">
        <f>D250+D251+D252+D253</f>
        <v>0</v>
      </c>
      <c r="E249" s="279">
        <f>E250+E251+E252+E253</f>
        <v>0</v>
      </c>
    </row>
    <row r="250" spans="1:5" s="49" customFormat="1" ht="12.75" thickBot="1" x14ac:dyDescent="0.25">
      <c r="A250" s="75" t="s">
        <v>57</v>
      </c>
      <c r="B250" s="279"/>
      <c r="C250" s="278"/>
      <c r="D250" s="278"/>
      <c r="E250" s="278"/>
    </row>
    <row r="251" spans="1:5" s="49" customFormat="1" ht="12.75" thickBot="1" x14ac:dyDescent="0.25">
      <c r="A251" s="75" t="s">
        <v>61</v>
      </c>
      <c r="B251" s="279"/>
      <c r="C251" s="278"/>
      <c r="D251" s="278"/>
      <c r="E251" s="278"/>
    </row>
    <row r="252" spans="1:5" s="49" customFormat="1" ht="12.75" thickBot="1" x14ac:dyDescent="0.25">
      <c r="A252" s="75" t="s">
        <v>62</v>
      </c>
      <c r="B252" s="279"/>
      <c r="C252" s="278"/>
      <c r="D252" s="278"/>
      <c r="E252" s="278"/>
    </row>
    <row r="253" spans="1:5" s="49" customFormat="1" ht="12.75" thickBot="1" x14ac:dyDescent="0.25">
      <c r="A253" s="75" t="s">
        <v>63</v>
      </c>
      <c r="B253" s="279"/>
      <c r="C253" s="278"/>
      <c r="D253" s="278"/>
      <c r="E253" s="278"/>
    </row>
    <row r="254" spans="1:5" s="49" customFormat="1" ht="12.75" thickBot="1" x14ac:dyDescent="0.25">
      <c r="A254" s="76" t="s">
        <v>31</v>
      </c>
      <c r="B254" s="279">
        <f>B244+B249</f>
        <v>0</v>
      </c>
      <c r="C254" s="279">
        <f>C244+C249</f>
        <v>0</v>
      </c>
      <c r="D254" s="279">
        <f>D244+D249</f>
        <v>0</v>
      </c>
      <c r="E254" s="279">
        <f>E244+E249</f>
        <v>0</v>
      </c>
    </row>
    <row r="255" spans="1:5" ht="15.75" customHeight="1" thickBot="1" x14ac:dyDescent="0.25">
      <c r="A255" s="64" t="s">
        <v>32</v>
      </c>
      <c r="B255" s="283">
        <f>IF(B254-B236=0,0,"Error")</f>
        <v>0</v>
      </c>
      <c r="C255" s="283">
        <f>IF(C254-C236=0,0,"Error")</f>
        <v>0</v>
      </c>
      <c r="D255" s="283">
        <f>IF(D254-D236=0,0,"Error")</f>
        <v>0</v>
      </c>
      <c r="E255" s="283">
        <f>IF(E254-E236=0,0,"Error")</f>
        <v>0</v>
      </c>
    </row>
    <row r="256" spans="1:5" s="49" customFormat="1" ht="12.75" thickBot="1" x14ac:dyDescent="0.25">
      <c r="A256" s="452" t="s">
        <v>42</v>
      </c>
      <c r="B256" s="453"/>
      <c r="C256" s="453"/>
      <c r="D256" s="453"/>
      <c r="E256" s="454"/>
    </row>
    <row r="257" spans="1:5" s="49" customFormat="1" ht="12.75" thickBot="1" x14ac:dyDescent="0.25">
      <c r="A257" s="452" t="s">
        <v>43</v>
      </c>
      <c r="B257" s="453"/>
      <c r="C257" s="453"/>
      <c r="D257" s="453"/>
      <c r="E257" s="454"/>
    </row>
    <row r="258" spans="1:5" s="49" customFormat="1" ht="24.75" thickBot="1" x14ac:dyDescent="0.25">
      <c r="A258" s="58" t="s">
        <v>35</v>
      </c>
      <c r="B258" s="461" t="s">
        <v>306</v>
      </c>
      <c r="C258" s="461"/>
      <c r="D258" s="461"/>
      <c r="E258" s="461"/>
    </row>
    <row r="259" spans="1:5" s="49" customFormat="1" ht="34.5" thickBot="1" x14ac:dyDescent="0.25">
      <c r="A259" s="58" t="s">
        <v>59</v>
      </c>
      <c r="B259" s="291" t="s">
        <v>307</v>
      </c>
      <c r="C259" s="292" t="s">
        <v>60</v>
      </c>
      <c r="D259" s="462" t="s">
        <v>308</v>
      </c>
      <c r="E259" s="463"/>
    </row>
    <row r="260" spans="1:5" s="49" customFormat="1" ht="14.25" customHeight="1" thickBot="1" x14ac:dyDescent="0.25">
      <c r="A260" s="59" t="s">
        <v>15</v>
      </c>
      <c r="B260" s="464" t="s">
        <v>309</v>
      </c>
      <c r="C260" s="465"/>
      <c r="D260" s="465"/>
      <c r="E260" s="466"/>
    </row>
    <row r="261" spans="1:5" s="49" customFormat="1" ht="14.25" thickBot="1" x14ac:dyDescent="0.25">
      <c r="A261" s="59" t="s">
        <v>16</v>
      </c>
      <c r="B261" s="471" t="s">
        <v>310</v>
      </c>
      <c r="C261" s="472"/>
      <c r="D261" s="472"/>
      <c r="E261" s="473"/>
    </row>
    <row r="262" spans="1:5" s="49" customFormat="1" x14ac:dyDescent="0.2">
      <c r="A262" s="459"/>
      <c r="B262" s="273">
        <v>2019</v>
      </c>
      <c r="C262" s="274">
        <v>2020</v>
      </c>
      <c r="D262" s="274">
        <v>2021</v>
      </c>
      <c r="E262" s="274">
        <v>2022</v>
      </c>
    </row>
    <row r="263" spans="1:5" s="49" customFormat="1" ht="12.75" thickBot="1" x14ac:dyDescent="0.25">
      <c r="A263" s="460"/>
      <c r="B263" s="275" t="s">
        <v>8</v>
      </c>
      <c r="C263" s="276" t="s">
        <v>9</v>
      </c>
      <c r="D263" s="276" t="s">
        <v>9</v>
      </c>
      <c r="E263" s="276" t="s">
        <v>9</v>
      </c>
    </row>
    <row r="264" spans="1:5" s="49" customFormat="1" ht="12.75" thickBot="1" x14ac:dyDescent="0.25">
      <c r="A264" s="73" t="s">
        <v>17</v>
      </c>
      <c r="B264" s="209">
        <v>0</v>
      </c>
      <c r="C264" s="209">
        <v>211</v>
      </c>
      <c r="D264" s="209">
        <v>352</v>
      </c>
      <c r="E264" s="209">
        <v>141</v>
      </c>
    </row>
    <row r="265" spans="1:5" s="49" customFormat="1" ht="12.75" thickBot="1" x14ac:dyDescent="0.25">
      <c r="A265" s="73" t="s">
        <v>18</v>
      </c>
      <c r="B265" s="209">
        <f>B283</f>
        <v>0</v>
      </c>
      <c r="C265" s="209">
        <f>C283</f>
        <v>15000</v>
      </c>
      <c r="D265" s="209">
        <f>D283</f>
        <v>25000</v>
      </c>
      <c r="E265" s="209">
        <f>E283</f>
        <v>10000</v>
      </c>
    </row>
    <row r="266" spans="1:5" s="49" customFormat="1" ht="12.75" thickBot="1" x14ac:dyDescent="0.25">
      <c r="A266" s="73" t="s">
        <v>19</v>
      </c>
      <c r="B266" s="209" t="e">
        <f>B265/B264</f>
        <v>#DIV/0!</v>
      </c>
      <c r="C266" s="209">
        <f>C265/C264</f>
        <v>71.090047393364927</v>
      </c>
      <c r="D266" s="209">
        <f>D265/D264</f>
        <v>71.022727272727266</v>
      </c>
      <c r="E266" s="209">
        <f>E265/E264</f>
        <v>70.921985815602838</v>
      </c>
    </row>
    <row r="267" spans="1:5" s="49" customFormat="1" ht="12.75" thickBot="1" x14ac:dyDescent="0.25">
      <c r="A267" s="73" t="s">
        <v>20</v>
      </c>
      <c r="B267" s="209" t="s">
        <v>21</v>
      </c>
      <c r="C267" s="277" t="e">
        <f>C264/B264-1</f>
        <v>#DIV/0!</v>
      </c>
      <c r="D267" s="277">
        <f t="shared" ref="D267:E269" si="6">D264/C264-1</f>
        <v>0.66824644549763024</v>
      </c>
      <c r="E267" s="277">
        <f t="shared" si="6"/>
        <v>-0.59943181818181812</v>
      </c>
    </row>
    <row r="268" spans="1:5" s="49" customFormat="1" ht="12.75" thickBot="1" x14ac:dyDescent="0.25">
      <c r="A268" s="73" t="s">
        <v>22</v>
      </c>
      <c r="B268" s="209" t="s">
        <v>21</v>
      </c>
      <c r="C268" s="277" t="e">
        <f>C265/B265-1</f>
        <v>#DIV/0!</v>
      </c>
      <c r="D268" s="277">
        <f t="shared" si="6"/>
        <v>0.66666666666666674</v>
      </c>
      <c r="E268" s="277">
        <f t="shared" si="6"/>
        <v>-0.6</v>
      </c>
    </row>
    <row r="269" spans="1:5" s="49" customFormat="1" ht="12.75" thickBot="1" x14ac:dyDescent="0.25">
      <c r="A269" s="73" t="s">
        <v>23</v>
      </c>
      <c r="B269" s="209" t="s">
        <v>21</v>
      </c>
      <c r="C269" s="277" t="e">
        <f>C266/B266-1</f>
        <v>#DIV/0!</v>
      </c>
      <c r="D269" s="277">
        <f t="shared" si="6"/>
        <v>-9.4696969696972388E-4</v>
      </c>
      <c r="E269" s="277">
        <f t="shared" si="6"/>
        <v>-1.4184397163119478E-3</v>
      </c>
    </row>
    <row r="270" spans="1:5" s="49" customFormat="1" ht="12.75" customHeight="1" thickBot="1" x14ac:dyDescent="0.25">
      <c r="A270" s="468" t="s">
        <v>305</v>
      </c>
      <c r="B270" s="469"/>
      <c r="C270" s="469"/>
      <c r="D270" s="469"/>
      <c r="E270" s="470"/>
    </row>
    <row r="271" spans="1:5" s="49" customFormat="1" x14ac:dyDescent="0.2">
      <c r="A271" s="459"/>
      <c r="B271" s="273">
        <v>2019</v>
      </c>
      <c r="C271" s="274">
        <v>2020</v>
      </c>
      <c r="D271" s="274">
        <v>2021</v>
      </c>
      <c r="E271" s="274">
        <v>2022</v>
      </c>
    </row>
    <row r="272" spans="1:5" s="49" customFormat="1" ht="12.75" thickBot="1" x14ac:dyDescent="0.25">
      <c r="A272" s="460"/>
      <c r="B272" s="275" t="s">
        <v>8</v>
      </c>
      <c r="C272" s="276" t="s">
        <v>9</v>
      </c>
      <c r="D272" s="276" t="s">
        <v>9</v>
      </c>
      <c r="E272" s="276" t="s">
        <v>9</v>
      </c>
    </row>
    <row r="273" spans="1:5" s="49" customFormat="1" ht="17.25" customHeight="1" thickBot="1" x14ac:dyDescent="0.25">
      <c r="A273" s="74" t="s">
        <v>36</v>
      </c>
      <c r="B273" s="278">
        <f>B274+B275+B276+B277</f>
        <v>0</v>
      </c>
      <c r="C273" s="278">
        <f>C274+C275+C276+C277</f>
        <v>0</v>
      </c>
      <c r="D273" s="278">
        <f>D274+D275+D276+D277</f>
        <v>0</v>
      </c>
      <c r="E273" s="278">
        <f>E274+E275+E276+E277</f>
        <v>0</v>
      </c>
    </row>
    <row r="274" spans="1:5" s="49" customFormat="1" ht="12.75" thickBot="1" x14ac:dyDescent="0.25">
      <c r="A274" s="75" t="s">
        <v>57</v>
      </c>
      <c r="B274" s="278"/>
      <c r="C274" s="278"/>
      <c r="D274" s="278"/>
      <c r="E274" s="278"/>
    </row>
    <row r="275" spans="1:5" s="49" customFormat="1" ht="12.75" thickBot="1" x14ac:dyDescent="0.25">
      <c r="A275" s="75" t="s">
        <v>61</v>
      </c>
      <c r="B275" s="278"/>
      <c r="C275" s="278"/>
      <c r="D275" s="278"/>
      <c r="E275" s="278"/>
    </row>
    <row r="276" spans="1:5" s="49" customFormat="1" ht="12.75" thickBot="1" x14ac:dyDescent="0.25">
      <c r="A276" s="75" t="s">
        <v>62</v>
      </c>
      <c r="B276" s="278"/>
      <c r="C276" s="278"/>
      <c r="D276" s="278"/>
      <c r="E276" s="278"/>
    </row>
    <row r="277" spans="1:5" s="49" customFormat="1" ht="12.75" thickBot="1" x14ac:dyDescent="0.25">
      <c r="A277" s="75" t="s">
        <v>63</v>
      </c>
      <c r="B277" s="278"/>
      <c r="C277" s="278"/>
      <c r="D277" s="278"/>
      <c r="E277" s="278"/>
    </row>
    <row r="278" spans="1:5" s="49" customFormat="1" ht="12.75" thickBot="1" x14ac:dyDescent="0.25">
      <c r="A278" s="74" t="s">
        <v>37</v>
      </c>
      <c r="B278" s="279">
        <f>B279+B280+B281+B282</f>
        <v>0</v>
      </c>
      <c r="C278" s="279">
        <f>C279+C280+C281+C282</f>
        <v>15000</v>
      </c>
      <c r="D278" s="279">
        <f>D279+D280+D281+D282</f>
        <v>25000</v>
      </c>
      <c r="E278" s="279">
        <f>E279+E280+E281+E282</f>
        <v>10000</v>
      </c>
    </row>
    <row r="279" spans="1:5" s="49" customFormat="1" ht="12.75" thickBot="1" x14ac:dyDescent="0.25">
      <c r="A279" s="75" t="s">
        <v>57</v>
      </c>
      <c r="B279" s="279"/>
      <c r="C279" s="278">
        <v>15000</v>
      </c>
      <c r="D279" s="278">
        <v>25000</v>
      </c>
      <c r="E279" s="278">
        <v>10000</v>
      </c>
    </row>
    <row r="280" spans="1:5" s="49" customFormat="1" ht="12.75" thickBot="1" x14ac:dyDescent="0.25">
      <c r="A280" s="75" t="s">
        <v>61</v>
      </c>
      <c r="B280" s="279"/>
      <c r="C280" s="278"/>
      <c r="D280" s="278"/>
      <c r="E280" s="278"/>
    </row>
    <row r="281" spans="1:5" s="49" customFormat="1" ht="32.25" customHeight="1" thickBot="1" x14ac:dyDescent="0.25">
      <c r="A281" s="75" t="s">
        <v>62</v>
      </c>
      <c r="B281" s="279"/>
      <c r="C281" s="278"/>
      <c r="D281" s="278"/>
      <c r="E281" s="278"/>
    </row>
    <row r="282" spans="1:5" s="49" customFormat="1" ht="12.75" thickBot="1" x14ac:dyDescent="0.25">
      <c r="A282" s="75" t="s">
        <v>63</v>
      </c>
      <c r="B282" s="279"/>
      <c r="C282" s="278"/>
      <c r="D282" s="278"/>
      <c r="E282" s="278"/>
    </row>
    <row r="283" spans="1:5" s="49" customFormat="1" ht="12.75" thickBot="1" x14ac:dyDescent="0.25">
      <c r="A283" s="76" t="s">
        <v>31</v>
      </c>
      <c r="B283" s="279">
        <f>B273+B278</f>
        <v>0</v>
      </c>
      <c r="C283" s="279">
        <f>C273+C278</f>
        <v>15000</v>
      </c>
      <c r="D283" s="279">
        <f>D273+D278</f>
        <v>25000</v>
      </c>
      <c r="E283" s="279">
        <f>E273+E278</f>
        <v>10000</v>
      </c>
    </row>
    <row r="284" spans="1:5" s="49" customFormat="1" ht="12.75" thickBot="1" x14ac:dyDescent="0.25">
      <c r="A284" s="77" t="s">
        <v>32</v>
      </c>
      <c r="B284" s="283">
        <f>IF(B283-B265=0,0,"Error")</f>
        <v>0</v>
      </c>
      <c r="C284" s="283">
        <f>IF(C283-C265=0,0,"Error")</f>
        <v>0</v>
      </c>
      <c r="D284" s="283">
        <f>IF(D283-D265=0,0,"Error")</f>
        <v>0</v>
      </c>
      <c r="E284" s="283">
        <f>IF(E283-E265=0,0,"Error")</f>
        <v>0</v>
      </c>
    </row>
    <row r="285" spans="1:5" s="49" customFormat="1" ht="34.5" thickBot="1" x14ac:dyDescent="0.25">
      <c r="A285" s="58" t="s">
        <v>71</v>
      </c>
      <c r="B285" s="291" t="s">
        <v>311</v>
      </c>
      <c r="C285" s="292" t="s">
        <v>60</v>
      </c>
      <c r="D285" s="474" t="s">
        <v>312</v>
      </c>
      <c r="E285" s="475"/>
    </row>
    <row r="286" spans="1:5" s="49" customFormat="1" ht="14.25" customHeight="1" thickBot="1" x14ac:dyDescent="0.25">
      <c r="A286" s="59" t="s">
        <v>15</v>
      </c>
      <c r="B286" s="464" t="s">
        <v>313</v>
      </c>
      <c r="C286" s="465"/>
      <c r="D286" s="465"/>
      <c r="E286" s="466"/>
    </row>
    <row r="287" spans="1:5" s="49" customFormat="1" ht="14.25" thickBot="1" x14ac:dyDescent="0.25">
      <c r="A287" s="59" t="s">
        <v>16</v>
      </c>
      <c r="B287" s="471" t="s">
        <v>310</v>
      </c>
      <c r="C287" s="472"/>
      <c r="D287" s="472"/>
      <c r="E287" s="473"/>
    </row>
    <row r="288" spans="1:5" s="49" customFormat="1" x14ac:dyDescent="0.2">
      <c r="A288" s="459"/>
      <c r="B288" s="273">
        <v>2019</v>
      </c>
      <c r="C288" s="274">
        <v>2020</v>
      </c>
      <c r="D288" s="274">
        <v>2021</v>
      </c>
      <c r="E288" s="274">
        <v>2022</v>
      </c>
    </row>
    <row r="289" spans="1:5" s="49" customFormat="1" ht="12.75" thickBot="1" x14ac:dyDescent="0.25">
      <c r="A289" s="460"/>
      <c r="B289" s="275" t="s">
        <v>8</v>
      </c>
      <c r="C289" s="276" t="s">
        <v>9</v>
      </c>
      <c r="D289" s="276" t="s">
        <v>9</v>
      </c>
      <c r="E289" s="276" t="s">
        <v>9</v>
      </c>
    </row>
    <row r="290" spans="1:5" s="49" customFormat="1" ht="12.75" thickBot="1" x14ac:dyDescent="0.25">
      <c r="A290" s="73" t="s">
        <v>17</v>
      </c>
      <c r="B290" s="209">
        <v>0</v>
      </c>
      <c r="C290" s="209">
        <v>0</v>
      </c>
      <c r="D290" s="209">
        <v>0</v>
      </c>
      <c r="E290" s="209">
        <v>141</v>
      </c>
    </row>
    <row r="291" spans="1:5" s="49" customFormat="1" ht="15.75" customHeight="1" thickBot="1" x14ac:dyDescent="0.25">
      <c r="A291" s="73" t="s">
        <v>18</v>
      </c>
      <c r="B291" s="209">
        <f>B309</f>
        <v>0</v>
      </c>
      <c r="C291" s="209">
        <f>C309</f>
        <v>0</v>
      </c>
      <c r="D291" s="209">
        <f>D309</f>
        <v>0</v>
      </c>
      <c r="E291" s="209">
        <f>E309</f>
        <v>10000</v>
      </c>
    </row>
    <row r="292" spans="1:5" s="49" customFormat="1" ht="12.75" thickBot="1" x14ac:dyDescent="0.25">
      <c r="A292" s="73" t="s">
        <v>19</v>
      </c>
      <c r="B292" s="209" t="e">
        <f>B291/B290</f>
        <v>#DIV/0!</v>
      </c>
      <c r="C292" s="209" t="e">
        <f>C291/C290</f>
        <v>#DIV/0!</v>
      </c>
      <c r="D292" s="209" t="e">
        <f>D291/D290</f>
        <v>#DIV/0!</v>
      </c>
      <c r="E292" s="209">
        <f>E291/E290</f>
        <v>70.921985815602838</v>
      </c>
    </row>
    <row r="293" spans="1:5" s="49" customFormat="1" ht="12.75" thickBot="1" x14ac:dyDescent="0.25">
      <c r="A293" s="73" t="s">
        <v>20</v>
      </c>
      <c r="B293" s="209" t="s">
        <v>21</v>
      </c>
      <c r="C293" s="277" t="e">
        <f>C290/B290-1</f>
        <v>#DIV/0!</v>
      </c>
      <c r="D293" s="277" t="e">
        <f t="shared" ref="D293:E295" si="7">D290/C290-1</f>
        <v>#DIV/0!</v>
      </c>
      <c r="E293" s="277" t="e">
        <f t="shared" si="7"/>
        <v>#DIV/0!</v>
      </c>
    </row>
    <row r="294" spans="1:5" s="49" customFormat="1" ht="12.75" thickBot="1" x14ac:dyDescent="0.25">
      <c r="A294" s="73" t="s">
        <v>22</v>
      </c>
      <c r="B294" s="209" t="s">
        <v>21</v>
      </c>
      <c r="C294" s="277" t="e">
        <f>C291/B291-1</f>
        <v>#DIV/0!</v>
      </c>
      <c r="D294" s="277" t="e">
        <f t="shared" si="7"/>
        <v>#DIV/0!</v>
      </c>
      <c r="E294" s="277" t="e">
        <f t="shared" si="7"/>
        <v>#DIV/0!</v>
      </c>
    </row>
    <row r="295" spans="1:5" s="49" customFormat="1" ht="12.75" thickBot="1" x14ac:dyDescent="0.25">
      <c r="A295" s="73" t="s">
        <v>23</v>
      </c>
      <c r="B295" s="209" t="s">
        <v>21</v>
      </c>
      <c r="C295" s="277" t="e">
        <f>C292/B292-1</f>
        <v>#DIV/0!</v>
      </c>
      <c r="D295" s="277" t="e">
        <f t="shared" si="7"/>
        <v>#DIV/0!</v>
      </c>
      <c r="E295" s="277" t="e">
        <f t="shared" si="7"/>
        <v>#DIV/0!</v>
      </c>
    </row>
    <row r="296" spans="1:5" s="49" customFormat="1" ht="12.75" customHeight="1" thickBot="1" x14ac:dyDescent="0.25">
      <c r="A296" s="468" t="s">
        <v>305</v>
      </c>
      <c r="B296" s="469"/>
      <c r="C296" s="469"/>
      <c r="D296" s="469"/>
      <c r="E296" s="470"/>
    </row>
    <row r="297" spans="1:5" s="49" customFormat="1" x14ac:dyDescent="0.2">
      <c r="A297" s="459"/>
      <c r="B297" s="273">
        <v>2019</v>
      </c>
      <c r="C297" s="274">
        <v>2020</v>
      </c>
      <c r="D297" s="274">
        <v>2021</v>
      </c>
      <c r="E297" s="274">
        <v>2022</v>
      </c>
    </row>
    <row r="298" spans="1:5" s="49" customFormat="1" ht="12.75" thickBot="1" x14ac:dyDescent="0.25">
      <c r="A298" s="460"/>
      <c r="B298" s="275" t="s">
        <v>8</v>
      </c>
      <c r="C298" s="276" t="s">
        <v>9</v>
      </c>
      <c r="D298" s="276" t="s">
        <v>9</v>
      </c>
      <c r="E298" s="276" t="s">
        <v>9</v>
      </c>
    </row>
    <row r="299" spans="1:5" s="49" customFormat="1" ht="12.75" thickBot="1" x14ac:dyDescent="0.25">
      <c r="A299" s="74" t="s">
        <v>36</v>
      </c>
      <c r="B299" s="278">
        <f>B300+B301+B302+B303</f>
        <v>0</v>
      </c>
      <c r="C299" s="278">
        <f>C300+C301+C302+C303</f>
        <v>0</v>
      </c>
      <c r="D299" s="278">
        <f>D300+D301+D302+D303</f>
        <v>0</v>
      </c>
      <c r="E299" s="278">
        <f>E300+E301+E302+E303</f>
        <v>0</v>
      </c>
    </row>
    <row r="300" spans="1:5" s="49" customFormat="1" ht="12.75" thickBot="1" x14ac:dyDescent="0.25">
      <c r="A300" s="75" t="s">
        <v>57</v>
      </c>
      <c r="B300" s="278"/>
      <c r="C300" s="278"/>
      <c r="D300" s="278"/>
      <c r="E300" s="278"/>
    </row>
    <row r="301" spans="1:5" s="49" customFormat="1" ht="12.75" thickBot="1" x14ac:dyDescent="0.25">
      <c r="A301" s="75" t="s">
        <v>61</v>
      </c>
      <c r="B301" s="278"/>
      <c r="C301" s="278"/>
      <c r="D301" s="278"/>
      <c r="E301" s="278"/>
    </row>
    <row r="302" spans="1:5" s="49" customFormat="1" ht="12.75" thickBot="1" x14ac:dyDescent="0.25">
      <c r="A302" s="75" t="s">
        <v>62</v>
      </c>
      <c r="B302" s="278"/>
      <c r="C302" s="278"/>
      <c r="D302" s="278"/>
      <c r="E302" s="278"/>
    </row>
    <row r="303" spans="1:5" s="49" customFormat="1" ht="12.75" thickBot="1" x14ac:dyDescent="0.25">
      <c r="A303" s="75" t="s">
        <v>63</v>
      </c>
      <c r="B303" s="278"/>
      <c r="C303" s="278"/>
      <c r="D303" s="278"/>
      <c r="E303" s="278"/>
    </row>
    <row r="304" spans="1:5" s="49" customFormat="1" ht="12.75" thickBot="1" x14ac:dyDescent="0.25">
      <c r="A304" s="74" t="s">
        <v>37</v>
      </c>
      <c r="B304" s="279">
        <f>B305+B306+B307+B308</f>
        <v>0</v>
      </c>
      <c r="C304" s="279">
        <f>C305+C306+C307+C308</f>
        <v>0</v>
      </c>
      <c r="D304" s="279">
        <f>D305+D306+D307+D308</f>
        <v>0</v>
      </c>
      <c r="E304" s="279">
        <f>E305+E306+E307+E308</f>
        <v>10000</v>
      </c>
    </row>
    <row r="305" spans="1:5" s="49" customFormat="1" ht="12.75" thickBot="1" x14ac:dyDescent="0.25">
      <c r="A305" s="75" t="s">
        <v>57</v>
      </c>
      <c r="B305" s="279"/>
      <c r="C305" s="278"/>
      <c r="D305" s="278"/>
      <c r="E305" s="278">
        <v>10000</v>
      </c>
    </row>
    <row r="306" spans="1:5" s="49" customFormat="1" ht="12.75" thickBot="1" x14ac:dyDescent="0.25">
      <c r="A306" s="75" t="s">
        <v>61</v>
      </c>
      <c r="B306" s="279"/>
      <c r="C306" s="278"/>
      <c r="D306" s="278"/>
      <c r="E306" s="278"/>
    </row>
    <row r="307" spans="1:5" s="49" customFormat="1" ht="12.75" thickBot="1" x14ac:dyDescent="0.25">
      <c r="A307" s="75" t="s">
        <v>62</v>
      </c>
      <c r="B307" s="279"/>
      <c r="C307" s="278"/>
      <c r="D307" s="278"/>
      <c r="E307" s="278"/>
    </row>
    <row r="308" spans="1:5" s="49" customFormat="1" ht="12.75" thickBot="1" x14ac:dyDescent="0.25">
      <c r="A308" s="75" t="s">
        <v>63</v>
      </c>
      <c r="B308" s="279"/>
      <c r="C308" s="278"/>
      <c r="D308" s="278"/>
      <c r="E308" s="278"/>
    </row>
    <row r="309" spans="1:5" s="49" customFormat="1" ht="15.75" customHeight="1" thickBot="1" x14ac:dyDescent="0.25">
      <c r="A309" s="76" t="s">
        <v>41</v>
      </c>
      <c r="B309" s="279">
        <f>B299+B304</f>
        <v>0</v>
      </c>
      <c r="C309" s="279">
        <f>C299+C304</f>
        <v>0</v>
      </c>
      <c r="D309" s="279">
        <f>D299+D304</f>
        <v>0</v>
      </c>
      <c r="E309" s="279">
        <f>E299+E304</f>
        <v>10000</v>
      </c>
    </row>
    <row r="310" spans="1:5" s="49" customFormat="1" ht="12.75" thickBot="1" x14ac:dyDescent="0.25">
      <c r="A310" s="77" t="s">
        <v>32</v>
      </c>
      <c r="B310" s="283">
        <f>IF(B309-B291=0,0,"Error")</f>
        <v>0</v>
      </c>
      <c r="C310" s="283">
        <f>IF(C309-C291=0,0,"Error")</f>
        <v>0</v>
      </c>
      <c r="D310" s="283">
        <f>IF(D309-D291=0,0,"Error")</f>
        <v>0</v>
      </c>
      <c r="E310" s="283">
        <f>IF(E309-E291=0,0,"Error")</f>
        <v>0</v>
      </c>
    </row>
    <row r="311" spans="1:5" s="49" customFormat="1" ht="90.75" thickBot="1" x14ac:dyDescent="0.25">
      <c r="A311" s="58" t="s">
        <v>47</v>
      </c>
      <c r="B311" s="291" t="s">
        <v>314</v>
      </c>
      <c r="C311" s="292" t="s">
        <v>60</v>
      </c>
      <c r="D311" s="474" t="s">
        <v>315</v>
      </c>
      <c r="E311" s="475"/>
    </row>
    <row r="312" spans="1:5" s="49" customFormat="1" ht="12.75" customHeight="1" thickBot="1" x14ac:dyDescent="0.25">
      <c r="A312" s="59" t="s">
        <v>15</v>
      </c>
      <c r="B312" s="476" t="s">
        <v>316</v>
      </c>
      <c r="C312" s="477"/>
      <c r="D312" s="477"/>
      <c r="E312" s="478"/>
    </row>
    <row r="313" spans="1:5" s="49" customFormat="1" ht="12.75" thickBot="1" x14ac:dyDescent="0.25">
      <c r="A313" s="59" t="s">
        <v>16</v>
      </c>
      <c r="B313" s="437" t="s">
        <v>310</v>
      </c>
      <c r="C313" s="438"/>
      <c r="D313" s="438"/>
      <c r="E313" s="439"/>
    </row>
    <row r="314" spans="1:5" s="49" customFormat="1" x14ac:dyDescent="0.2">
      <c r="A314" s="432"/>
      <c r="B314" s="273">
        <v>2019</v>
      </c>
      <c r="C314" s="274">
        <v>2020</v>
      </c>
      <c r="D314" s="274">
        <v>2021</v>
      </c>
      <c r="E314" s="274">
        <v>2022</v>
      </c>
    </row>
    <row r="315" spans="1:5" s="49" customFormat="1" ht="12.75" thickBot="1" x14ac:dyDescent="0.25">
      <c r="A315" s="433"/>
      <c r="B315" s="275" t="s">
        <v>8</v>
      </c>
      <c r="C315" s="276" t="s">
        <v>9</v>
      </c>
      <c r="D315" s="276" t="s">
        <v>9</v>
      </c>
      <c r="E315" s="276" t="s">
        <v>9</v>
      </c>
    </row>
    <row r="316" spans="1:5" s="49" customFormat="1" ht="14.25" customHeight="1" thickBot="1" x14ac:dyDescent="0.25">
      <c r="A316" s="60" t="s">
        <v>17</v>
      </c>
      <c r="B316" s="209">
        <v>1</v>
      </c>
      <c r="C316" s="209"/>
      <c r="D316" s="209">
        <v>0</v>
      </c>
      <c r="E316" s="209"/>
    </row>
    <row r="317" spans="1:5" s="49" customFormat="1" ht="12.75" thickBot="1" x14ac:dyDescent="0.25">
      <c r="A317" s="60" t="s">
        <v>18</v>
      </c>
      <c r="B317" s="209">
        <f>B335</f>
        <v>348.5</v>
      </c>
      <c r="C317" s="209">
        <f>C335</f>
        <v>0</v>
      </c>
      <c r="D317" s="209">
        <f>D335</f>
        <v>0</v>
      </c>
      <c r="E317" s="209">
        <f>E335</f>
        <v>0</v>
      </c>
    </row>
    <row r="318" spans="1:5" s="49" customFormat="1" ht="12.75" thickBot="1" x14ac:dyDescent="0.25">
      <c r="A318" s="60" t="s">
        <v>19</v>
      </c>
      <c r="B318" s="209">
        <f>B317/B316</f>
        <v>348.5</v>
      </c>
      <c r="C318" s="209" t="e">
        <f>C317/C316</f>
        <v>#DIV/0!</v>
      </c>
      <c r="D318" s="209" t="e">
        <f>D317/D316</f>
        <v>#DIV/0!</v>
      </c>
      <c r="E318" s="209" t="e">
        <f>E317/E316</f>
        <v>#DIV/0!</v>
      </c>
    </row>
    <row r="319" spans="1:5" s="49" customFormat="1" ht="15.75" customHeight="1" thickBot="1" x14ac:dyDescent="0.25">
      <c r="A319" s="60" t="s">
        <v>20</v>
      </c>
      <c r="B319" s="209" t="s">
        <v>21</v>
      </c>
      <c r="C319" s="277">
        <f>C316/B316-1</f>
        <v>-1</v>
      </c>
      <c r="D319" s="277" t="e">
        <f t="shared" ref="D319:E321" si="8">D316/C316-1</f>
        <v>#DIV/0!</v>
      </c>
      <c r="E319" s="277" t="e">
        <f t="shared" si="8"/>
        <v>#DIV/0!</v>
      </c>
    </row>
    <row r="320" spans="1:5" s="49" customFormat="1" ht="12.75" thickBot="1" x14ac:dyDescent="0.25">
      <c r="A320" s="60" t="s">
        <v>22</v>
      </c>
      <c r="B320" s="209" t="s">
        <v>21</v>
      </c>
      <c r="C320" s="277">
        <f>C317/B317-1</f>
        <v>-1</v>
      </c>
      <c r="D320" s="277" t="e">
        <f t="shared" si="8"/>
        <v>#DIV/0!</v>
      </c>
      <c r="E320" s="277" t="e">
        <f t="shared" si="8"/>
        <v>#DIV/0!</v>
      </c>
    </row>
    <row r="321" spans="1:5" s="49" customFormat="1" ht="12.75" thickBot="1" x14ac:dyDescent="0.25">
      <c r="A321" s="60" t="s">
        <v>23</v>
      </c>
      <c r="B321" s="209" t="s">
        <v>21</v>
      </c>
      <c r="C321" s="277" t="e">
        <f>C318/B318-1</f>
        <v>#DIV/0!</v>
      </c>
      <c r="D321" s="277" t="e">
        <f t="shared" si="8"/>
        <v>#DIV/0!</v>
      </c>
      <c r="E321" s="277" t="e">
        <f t="shared" si="8"/>
        <v>#DIV/0!</v>
      </c>
    </row>
    <row r="322" spans="1:5" s="49" customFormat="1" ht="12.75" customHeight="1" thickBot="1" x14ac:dyDescent="0.25">
      <c r="A322" s="434" t="s">
        <v>317</v>
      </c>
      <c r="B322" s="435"/>
      <c r="C322" s="435"/>
      <c r="D322" s="435"/>
      <c r="E322" s="436"/>
    </row>
    <row r="323" spans="1:5" s="49" customFormat="1" x14ac:dyDescent="0.2">
      <c r="A323" s="432"/>
      <c r="B323" s="273">
        <v>2019</v>
      </c>
      <c r="C323" s="274">
        <v>2020</v>
      </c>
      <c r="D323" s="274">
        <v>2021</v>
      </c>
      <c r="E323" s="274">
        <v>2022</v>
      </c>
    </row>
    <row r="324" spans="1:5" s="49" customFormat="1" ht="14.25" customHeight="1" thickBot="1" x14ac:dyDescent="0.25">
      <c r="A324" s="433"/>
      <c r="B324" s="275" t="s">
        <v>8</v>
      </c>
      <c r="C324" s="276" t="s">
        <v>9</v>
      </c>
      <c r="D324" s="276" t="s">
        <v>9</v>
      </c>
      <c r="E324" s="276" t="s">
        <v>9</v>
      </c>
    </row>
    <row r="325" spans="1:5" s="49" customFormat="1" ht="12.75" thickBot="1" x14ac:dyDescent="0.25">
      <c r="A325" s="61" t="s">
        <v>36</v>
      </c>
      <c r="B325" s="278">
        <f>B326+B327+B328+B329</f>
        <v>0</v>
      </c>
      <c r="C325" s="278">
        <f>C326+C327+C328+C329</f>
        <v>0</v>
      </c>
      <c r="D325" s="278">
        <f>D326+D327+D328+D329</f>
        <v>0</v>
      </c>
      <c r="E325" s="278">
        <f>E326+E327+E328+E329</f>
        <v>0</v>
      </c>
    </row>
    <row r="326" spans="1:5" s="49" customFormat="1" ht="12.75" thickBot="1" x14ac:dyDescent="0.25">
      <c r="A326" s="62" t="s">
        <v>57</v>
      </c>
      <c r="B326" s="278"/>
      <c r="C326" s="278"/>
      <c r="D326" s="278"/>
      <c r="E326" s="278"/>
    </row>
    <row r="327" spans="1:5" s="49" customFormat="1" ht="12.75" thickBot="1" x14ac:dyDescent="0.25">
      <c r="A327" s="62" t="s">
        <v>61</v>
      </c>
      <c r="B327" s="278"/>
      <c r="C327" s="278"/>
      <c r="D327" s="278"/>
      <c r="E327" s="278"/>
    </row>
    <row r="328" spans="1:5" s="49" customFormat="1" ht="12.75" thickBot="1" x14ac:dyDescent="0.25">
      <c r="A328" s="62" t="s">
        <v>62</v>
      </c>
      <c r="B328" s="278"/>
      <c r="C328" s="278"/>
      <c r="D328" s="278"/>
      <c r="E328" s="278"/>
    </row>
    <row r="329" spans="1:5" s="49" customFormat="1" ht="12.75" thickBot="1" x14ac:dyDescent="0.25">
      <c r="A329" s="62" t="s">
        <v>63</v>
      </c>
      <c r="B329" s="278"/>
      <c r="C329" s="278"/>
      <c r="D329" s="278"/>
      <c r="E329" s="278"/>
    </row>
    <row r="330" spans="1:5" s="49" customFormat="1" ht="12.75" thickBot="1" x14ac:dyDescent="0.25">
      <c r="A330" s="61" t="s">
        <v>37</v>
      </c>
      <c r="B330" s="286">
        <f>B331+B332+B333+B334</f>
        <v>348.5</v>
      </c>
      <c r="C330" s="279">
        <f>C331+C332+C333+C334</f>
        <v>0</v>
      </c>
      <c r="D330" s="279">
        <f>D331+D332+D333+D334</f>
        <v>0</v>
      </c>
      <c r="E330" s="279">
        <f>E331+E332+E333+E334</f>
        <v>0</v>
      </c>
    </row>
    <row r="331" spans="1:5" s="49" customFormat="1" ht="12.75" thickBot="1" x14ac:dyDescent="0.25">
      <c r="A331" s="62" t="s">
        <v>57</v>
      </c>
      <c r="B331" s="286">
        <v>348.5</v>
      </c>
      <c r="C331" s="278"/>
      <c r="D331" s="278"/>
      <c r="E331" s="278"/>
    </row>
    <row r="332" spans="1:5" s="49" customFormat="1" ht="12.75" thickBot="1" x14ac:dyDescent="0.25">
      <c r="A332" s="62" t="s">
        <v>61</v>
      </c>
      <c r="B332" s="279"/>
      <c r="C332" s="278"/>
      <c r="D332" s="278"/>
      <c r="E332" s="278"/>
    </row>
    <row r="333" spans="1:5" s="49" customFormat="1" ht="12.75" thickBot="1" x14ac:dyDescent="0.25">
      <c r="A333" s="62" t="s">
        <v>62</v>
      </c>
      <c r="B333" s="279"/>
      <c r="C333" s="278"/>
      <c r="D333" s="278"/>
      <c r="E333" s="278"/>
    </row>
    <row r="334" spans="1:5" s="49" customFormat="1" ht="12.75" thickBot="1" x14ac:dyDescent="0.25">
      <c r="A334" s="62" t="s">
        <v>63</v>
      </c>
      <c r="B334" s="279"/>
      <c r="C334" s="278"/>
      <c r="D334" s="278"/>
      <c r="E334" s="278"/>
    </row>
    <row r="335" spans="1:5" s="49" customFormat="1" ht="12.75" thickBot="1" x14ac:dyDescent="0.25">
      <c r="A335" s="78" t="s">
        <v>48</v>
      </c>
      <c r="B335" s="279">
        <f>B325+B330</f>
        <v>348.5</v>
      </c>
      <c r="C335" s="279">
        <f>C325+C330</f>
        <v>0</v>
      </c>
      <c r="D335" s="279">
        <f>D325+D330</f>
        <v>0</v>
      </c>
      <c r="E335" s="279">
        <f>E325+E330</f>
        <v>0</v>
      </c>
    </row>
    <row r="336" spans="1:5" s="49" customFormat="1" ht="15.75" customHeight="1" thickBot="1" x14ac:dyDescent="0.25">
      <c r="A336" s="77" t="s">
        <v>32</v>
      </c>
      <c r="B336" s="283">
        <f>IF(B335-B317=0,0,"Error")</f>
        <v>0</v>
      </c>
      <c r="C336" s="283">
        <f>IF(C335-C317=0,0,"Error")</f>
        <v>0</v>
      </c>
      <c r="D336" s="283">
        <f>IF(D335-D317=0,0,"Error")</f>
        <v>0</v>
      </c>
      <c r="E336" s="283">
        <f>IF(E335-E317=0,0,"Error")</f>
        <v>0</v>
      </c>
    </row>
    <row r="337" spans="1:5" ht="12.75" customHeight="1" thickBot="1" x14ac:dyDescent="0.25">
      <c r="A337" s="58" t="s">
        <v>39</v>
      </c>
      <c r="B337" s="476" t="s">
        <v>318</v>
      </c>
      <c r="C337" s="477"/>
      <c r="D337" s="477"/>
      <c r="E337" s="479"/>
    </row>
    <row r="338" spans="1:5" ht="34.5" thickBot="1" x14ac:dyDescent="0.25">
      <c r="A338" s="58" t="s">
        <v>73</v>
      </c>
      <c r="B338" s="291" t="s">
        <v>319</v>
      </c>
      <c r="C338" s="292" t="s">
        <v>60</v>
      </c>
      <c r="D338" s="474" t="s">
        <v>320</v>
      </c>
      <c r="E338" s="475"/>
    </row>
    <row r="339" spans="1:5" ht="12.75" customHeight="1" thickBot="1" x14ac:dyDescent="0.25">
      <c r="A339" s="59" t="s">
        <v>15</v>
      </c>
      <c r="B339" s="476" t="s">
        <v>321</v>
      </c>
      <c r="C339" s="477"/>
      <c r="D339" s="477"/>
      <c r="E339" s="478"/>
    </row>
    <row r="340" spans="1:5" ht="12.75" thickBot="1" x14ac:dyDescent="0.25">
      <c r="A340" s="59" t="s">
        <v>16</v>
      </c>
      <c r="B340" s="437" t="s">
        <v>322</v>
      </c>
      <c r="C340" s="438"/>
      <c r="D340" s="438"/>
      <c r="E340" s="439"/>
    </row>
    <row r="341" spans="1:5" x14ac:dyDescent="0.2">
      <c r="A341" s="432"/>
      <c r="B341" s="273">
        <v>2019</v>
      </c>
      <c r="C341" s="274">
        <v>2020</v>
      </c>
      <c r="D341" s="274">
        <v>2021</v>
      </c>
      <c r="E341" s="274">
        <v>2022</v>
      </c>
    </row>
    <row r="342" spans="1:5" ht="12.75" thickBot="1" x14ac:dyDescent="0.25">
      <c r="A342" s="433"/>
      <c r="B342" s="275" t="s">
        <v>8</v>
      </c>
      <c r="C342" s="276" t="s">
        <v>9</v>
      </c>
      <c r="D342" s="276" t="s">
        <v>9</v>
      </c>
      <c r="E342" s="276" t="s">
        <v>9</v>
      </c>
    </row>
    <row r="343" spans="1:5" ht="12.75" thickBot="1" x14ac:dyDescent="0.25">
      <c r="A343" s="60" t="s">
        <v>17</v>
      </c>
      <c r="B343" s="209">
        <v>80</v>
      </c>
      <c r="C343" s="209"/>
      <c r="D343" s="209">
        <v>144</v>
      </c>
      <c r="E343" s="209"/>
    </row>
    <row r="344" spans="1:5" ht="12.75" thickBot="1" x14ac:dyDescent="0.25">
      <c r="A344" s="60" t="s">
        <v>18</v>
      </c>
      <c r="B344" s="209">
        <f>B362</f>
        <v>60000</v>
      </c>
      <c r="C344" s="209">
        <f>C362</f>
        <v>0</v>
      </c>
      <c r="D344" s="209">
        <f>D362</f>
        <v>108141</v>
      </c>
      <c r="E344" s="209">
        <f>E362</f>
        <v>0</v>
      </c>
    </row>
    <row r="345" spans="1:5" ht="12.75" thickBot="1" x14ac:dyDescent="0.25">
      <c r="A345" s="60" t="s">
        <v>19</v>
      </c>
      <c r="B345" s="209">
        <f>B344/B343</f>
        <v>750</v>
      </c>
      <c r="C345" s="209" t="e">
        <f>C344/C343</f>
        <v>#DIV/0!</v>
      </c>
      <c r="D345" s="209">
        <f>D344/D343</f>
        <v>750.97916666666663</v>
      </c>
      <c r="E345" s="209" t="e">
        <f>E344/E343</f>
        <v>#DIV/0!</v>
      </c>
    </row>
    <row r="346" spans="1:5" ht="12.75" thickBot="1" x14ac:dyDescent="0.25">
      <c r="A346" s="60" t="s">
        <v>20</v>
      </c>
      <c r="B346" s="209" t="s">
        <v>21</v>
      </c>
      <c r="C346" s="277">
        <f>C343/B343-1</f>
        <v>-1</v>
      </c>
      <c r="D346" s="277" t="e">
        <f t="shared" ref="D346:E348" si="9">D343/C343-1</f>
        <v>#DIV/0!</v>
      </c>
      <c r="E346" s="277">
        <f t="shared" si="9"/>
        <v>-1</v>
      </c>
    </row>
    <row r="347" spans="1:5" ht="12.75" thickBot="1" x14ac:dyDescent="0.25">
      <c r="A347" s="60" t="s">
        <v>22</v>
      </c>
      <c r="B347" s="209" t="s">
        <v>21</v>
      </c>
      <c r="C347" s="277">
        <f>C344/B344-1</f>
        <v>-1</v>
      </c>
      <c r="D347" s="277" t="e">
        <f t="shared" si="9"/>
        <v>#DIV/0!</v>
      </c>
      <c r="E347" s="277">
        <f t="shared" si="9"/>
        <v>-1</v>
      </c>
    </row>
    <row r="348" spans="1:5" ht="12.75" thickBot="1" x14ac:dyDescent="0.25">
      <c r="A348" s="60" t="s">
        <v>23</v>
      </c>
      <c r="B348" s="209" t="s">
        <v>21</v>
      </c>
      <c r="C348" s="277" t="e">
        <f>C345/B345-1</f>
        <v>#DIV/0!</v>
      </c>
      <c r="D348" s="277" t="e">
        <f t="shared" si="9"/>
        <v>#DIV/0!</v>
      </c>
      <c r="E348" s="277" t="e">
        <f t="shared" si="9"/>
        <v>#DIV/0!</v>
      </c>
    </row>
    <row r="349" spans="1:5" ht="14.25" customHeight="1" thickBot="1" x14ac:dyDescent="0.25">
      <c r="A349" s="434" t="s">
        <v>317</v>
      </c>
      <c r="B349" s="435"/>
      <c r="C349" s="435"/>
      <c r="D349" s="435"/>
      <c r="E349" s="436"/>
    </row>
    <row r="350" spans="1:5" x14ac:dyDescent="0.2">
      <c r="A350" s="432"/>
      <c r="B350" s="273">
        <v>2019</v>
      </c>
      <c r="C350" s="274">
        <v>2020</v>
      </c>
      <c r="D350" s="274">
        <v>2021</v>
      </c>
      <c r="E350" s="274">
        <v>2022</v>
      </c>
    </row>
    <row r="351" spans="1:5" ht="12.75" thickBot="1" x14ac:dyDescent="0.25">
      <c r="A351" s="433"/>
      <c r="B351" s="275" t="s">
        <v>8</v>
      </c>
      <c r="C351" s="276" t="s">
        <v>9</v>
      </c>
      <c r="D351" s="276" t="s">
        <v>9</v>
      </c>
      <c r="E351" s="276" t="s">
        <v>9</v>
      </c>
    </row>
    <row r="352" spans="1:5" ht="12.75" thickBot="1" x14ac:dyDescent="0.25">
      <c r="A352" s="61" t="s">
        <v>36</v>
      </c>
      <c r="B352" s="278">
        <f>B353+B354+B355+B356</f>
        <v>0</v>
      </c>
      <c r="C352" s="278">
        <f>C353+C354+C355+C356</f>
        <v>0</v>
      </c>
      <c r="D352" s="278">
        <f>D353+D354+D355+D356</f>
        <v>0</v>
      </c>
      <c r="E352" s="278">
        <f>E353+E354+E355+E356</f>
        <v>0</v>
      </c>
    </row>
    <row r="353" spans="1:5" ht="12.75" thickBot="1" x14ac:dyDescent="0.25">
      <c r="A353" s="62" t="s">
        <v>57</v>
      </c>
      <c r="B353" s="278"/>
      <c r="C353" s="278"/>
      <c r="D353" s="278"/>
      <c r="E353" s="278"/>
    </row>
    <row r="354" spans="1:5" ht="12.75" thickBot="1" x14ac:dyDescent="0.25">
      <c r="A354" s="62" t="s">
        <v>61</v>
      </c>
      <c r="B354" s="278"/>
      <c r="C354" s="278"/>
      <c r="D354" s="278"/>
      <c r="E354" s="278"/>
    </row>
    <row r="355" spans="1:5" ht="12.75" thickBot="1" x14ac:dyDescent="0.25">
      <c r="A355" s="62" t="s">
        <v>62</v>
      </c>
      <c r="B355" s="278"/>
      <c r="C355" s="278"/>
      <c r="D355" s="278"/>
      <c r="E355" s="278"/>
    </row>
    <row r="356" spans="1:5" ht="12.75" thickBot="1" x14ac:dyDescent="0.25">
      <c r="A356" s="62" t="s">
        <v>63</v>
      </c>
      <c r="B356" s="278"/>
      <c r="C356" s="278"/>
      <c r="D356" s="278"/>
      <c r="E356" s="278"/>
    </row>
    <row r="357" spans="1:5" ht="12.75" thickBot="1" x14ac:dyDescent="0.25">
      <c r="A357" s="61" t="s">
        <v>37</v>
      </c>
      <c r="B357" s="279">
        <f>B358+B359+B360+B361</f>
        <v>60000</v>
      </c>
      <c r="C357" s="279">
        <f>C358+C359+C360+C361</f>
        <v>0</v>
      </c>
      <c r="D357" s="279">
        <f>D358+D359+D360+D361</f>
        <v>108141</v>
      </c>
      <c r="E357" s="279">
        <f>E358+E359+E360+E361</f>
        <v>0</v>
      </c>
    </row>
    <row r="358" spans="1:5" ht="12.75" thickBot="1" x14ac:dyDescent="0.25">
      <c r="A358" s="62" t="s">
        <v>57</v>
      </c>
      <c r="B358" s="279"/>
      <c r="C358" s="278"/>
      <c r="D358" s="278"/>
      <c r="E358" s="278"/>
    </row>
    <row r="359" spans="1:5" ht="15.75" customHeight="1" thickBot="1" x14ac:dyDescent="0.25">
      <c r="A359" s="62" t="s">
        <v>61</v>
      </c>
      <c r="B359" s="279">
        <f>30000+30000</f>
        <v>60000</v>
      </c>
      <c r="C359" s="278">
        <v>0</v>
      </c>
      <c r="D359" s="278">
        <v>108141</v>
      </c>
      <c r="E359" s="278"/>
    </row>
    <row r="360" spans="1:5" ht="12.75" thickBot="1" x14ac:dyDescent="0.25">
      <c r="A360" s="62" t="s">
        <v>62</v>
      </c>
      <c r="B360" s="279"/>
      <c r="C360" s="278"/>
      <c r="D360" s="278"/>
      <c r="E360" s="278"/>
    </row>
    <row r="361" spans="1:5" ht="12.75" thickBot="1" x14ac:dyDescent="0.25">
      <c r="A361" s="62" t="s">
        <v>63</v>
      </c>
      <c r="B361" s="279"/>
      <c r="C361" s="278"/>
      <c r="D361" s="278"/>
      <c r="E361" s="278"/>
    </row>
    <row r="362" spans="1:5" ht="12.75" thickBot="1" x14ac:dyDescent="0.25">
      <c r="A362" s="78" t="s">
        <v>50</v>
      </c>
      <c r="B362" s="279">
        <f>B352+B357</f>
        <v>60000</v>
      </c>
      <c r="C362" s="279">
        <f>C352+C357</f>
        <v>0</v>
      </c>
      <c r="D362" s="279">
        <f>D352+D357</f>
        <v>108141</v>
      </c>
      <c r="E362" s="279">
        <f>E352+E357</f>
        <v>0</v>
      </c>
    </row>
    <row r="363" spans="1:5" s="49" customFormat="1" ht="12.75" thickBot="1" x14ac:dyDescent="0.25">
      <c r="A363" s="77" t="s">
        <v>32</v>
      </c>
      <c r="B363" s="283">
        <f>IF(B362-B344=0,0,"Error")</f>
        <v>0</v>
      </c>
      <c r="C363" s="283">
        <f>IF(C362-C344=0,0,"Error")</f>
        <v>0</v>
      </c>
      <c r="D363" s="283">
        <f>IF(D362-D344=0,0,"Error")</f>
        <v>0</v>
      </c>
      <c r="E363" s="283">
        <f>IF(E362-E344=0,0,"Error")</f>
        <v>0</v>
      </c>
    </row>
    <row r="364" spans="1:5" ht="45.75" thickBot="1" x14ac:dyDescent="0.25">
      <c r="A364" s="58" t="s">
        <v>144</v>
      </c>
      <c r="B364" s="293" t="s">
        <v>323</v>
      </c>
      <c r="C364" s="292" t="s">
        <v>60</v>
      </c>
      <c r="D364" s="474" t="s">
        <v>324</v>
      </c>
      <c r="E364" s="475"/>
    </row>
    <row r="365" spans="1:5" ht="12.75" customHeight="1" thickBot="1" x14ac:dyDescent="0.25">
      <c r="A365" s="59" t="s">
        <v>15</v>
      </c>
      <c r="B365" s="476" t="s">
        <v>325</v>
      </c>
      <c r="C365" s="477"/>
      <c r="D365" s="477"/>
      <c r="E365" s="478"/>
    </row>
    <row r="366" spans="1:5" ht="12.75" thickBot="1" x14ac:dyDescent="0.25">
      <c r="A366" s="59" t="s">
        <v>16</v>
      </c>
      <c r="B366" s="437" t="s">
        <v>326</v>
      </c>
      <c r="C366" s="438"/>
      <c r="D366" s="438"/>
      <c r="E366" s="439"/>
    </row>
    <row r="367" spans="1:5" x14ac:dyDescent="0.2">
      <c r="A367" s="432"/>
      <c r="B367" s="273">
        <v>2019</v>
      </c>
      <c r="C367" s="274">
        <v>2020</v>
      </c>
      <c r="D367" s="274">
        <v>2021</v>
      </c>
      <c r="E367" s="274">
        <v>2022</v>
      </c>
    </row>
    <row r="368" spans="1:5" ht="12.75" thickBot="1" x14ac:dyDescent="0.25">
      <c r="A368" s="433"/>
      <c r="B368" s="275" t="s">
        <v>8</v>
      </c>
      <c r="C368" s="276" t="s">
        <v>9</v>
      </c>
      <c r="D368" s="276" t="s">
        <v>9</v>
      </c>
      <c r="E368" s="276" t="s">
        <v>9</v>
      </c>
    </row>
    <row r="369" spans="1:5" ht="12.75" thickBot="1" x14ac:dyDescent="0.25">
      <c r="A369" s="60" t="s">
        <v>17</v>
      </c>
      <c r="B369" s="209">
        <v>5</v>
      </c>
      <c r="C369" s="284"/>
      <c r="D369" s="294"/>
      <c r="E369" s="294"/>
    </row>
    <row r="370" spans="1:5" ht="12.75" thickBot="1" x14ac:dyDescent="0.25">
      <c r="A370" s="60" t="s">
        <v>18</v>
      </c>
      <c r="B370" s="209">
        <f>B388</f>
        <v>3922</v>
      </c>
      <c r="C370" s="209">
        <f>C388</f>
        <v>0</v>
      </c>
      <c r="D370" s="209">
        <f>D388</f>
        <v>0</v>
      </c>
      <c r="E370" s="209">
        <f>E388</f>
        <v>0</v>
      </c>
    </row>
    <row r="371" spans="1:5" ht="12.75" thickBot="1" x14ac:dyDescent="0.25">
      <c r="A371" s="60" t="s">
        <v>19</v>
      </c>
      <c r="B371" s="209">
        <f>B370/B369</f>
        <v>784.4</v>
      </c>
      <c r="C371" s="209" t="e">
        <f>C370/C369</f>
        <v>#DIV/0!</v>
      </c>
      <c r="D371" s="209" t="e">
        <f>D370/D369</f>
        <v>#DIV/0!</v>
      </c>
      <c r="E371" s="209" t="e">
        <f>E370/E369</f>
        <v>#DIV/0!</v>
      </c>
    </row>
    <row r="372" spans="1:5" ht="12.75" thickBot="1" x14ac:dyDescent="0.25">
      <c r="A372" s="60" t="s">
        <v>20</v>
      </c>
      <c r="B372" s="209" t="s">
        <v>21</v>
      </c>
      <c r="C372" s="277">
        <f>C369/B369-1</f>
        <v>-1</v>
      </c>
      <c r="D372" s="277" t="e">
        <f t="shared" ref="D372:E374" si="10">D369/C369-1</f>
        <v>#DIV/0!</v>
      </c>
      <c r="E372" s="277" t="e">
        <f t="shared" si="10"/>
        <v>#DIV/0!</v>
      </c>
    </row>
    <row r="373" spans="1:5" ht="12.75" thickBot="1" x14ac:dyDescent="0.25">
      <c r="A373" s="60" t="s">
        <v>22</v>
      </c>
      <c r="B373" s="209" t="s">
        <v>21</v>
      </c>
      <c r="C373" s="277">
        <f>C370/B370-1</f>
        <v>-1</v>
      </c>
      <c r="D373" s="277" t="e">
        <f t="shared" si="10"/>
        <v>#DIV/0!</v>
      </c>
      <c r="E373" s="277" t="e">
        <f t="shared" si="10"/>
        <v>#DIV/0!</v>
      </c>
    </row>
    <row r="374" spans="1:5" ht="12.75" thickBot="1" x14ac:dyDescent="0.25">
      <c r="A374" s="60" t="s">
        <v>23</v>
      </c>
      <c r="B374" s="209" t="s">
        <v>21</v>
      </c>
      <c r="C374" s="277" t="e">
        <f>C371/B371-1</f>
        <v>#DIV/0!</v>
      </c>
      <c r="D374" s="277" t="e">
        <f t="shared" si="10"/>
        <v>#DIV/0!</v>
      </c>
      <c r="E374" s="277" t="e">
        <f t="shared" si="10"/>
        <v>#DIV/0!</v>
      </c>
    </row>
    <row r="375" spans="1:5" ht="12.75" customHeight="1" thickBot="1" x14ac:dyDescent="0.25">
      <c r="A375" s="434" t="s">
        <v>327</v>
      </c>
      <c r="B375" s="435"/>
      <c r="C375" s="435"/>
      <c r="D375" s="435"/>
      <c r="E375" s="436"/>
    </row>
    <row r="376" spans="1:5" x14ac:dyDescent="0.2">
      <c r="A376" s="432"/>
      <c r="B376" s="273">
        <v>2019</v>
      </c>
      <c r="C376" s="274">
        <v>2020</v>
      </c>
      <c r="D376" s="274">
        <v>2021</v>
      </c>
      <c r="E376" s="274">
        <v>2022</v>
      </c>
    </row>
    <row r="377" spans="1:5" ht="12.75" thickBot="1" x14ac:dyDescent="0.25">
      <c r="A377" s="433"/>
      <c r="B377" s="275" t="s">
        <v>8</v>
      </c>
      <c r="C377" s="276" t="s">
        <v>9</v>
      </c>
      <c r="D377" s="276" t="s">
        <v>9</v>
      </c>
      <c r="E377" s="276" t="s">
        <v>9</v>
      </c>
    </row>
    <row r="378" spans="1:5" ht="12.75" thickBot="1" x14ac:dyDescent="0.25">
      <c r="A378" s="61" t="s">
        <v>36</v>
      </c>
      <c r="B378" s="278">
        <f>B379+B380+B381+B382</f>
        <v>0</v>
      </c>
      <c r="C378" s="278">
        <f>C379+C380+C381+C382</f>
        <v>0</v>
      </c>
      <c r="D378" s="278">
        <f>D379+D380+D381+D382</f>
        <v>0</v>
      </c>
      <c r="E378" s="278">
        <f>E379+E380+E381+E382</f>
        <v>0</v>
      </c>
    </row>
    <row r="379" spans="1:5" ht="12.75" thickBot="1" x14ac:dyDescent="0.25">
      <c r="A379" s="62" t="s">
        <v>57</v>
      </c>
      <c r="B379" s="278"/>
      <c r="C379" s="278"/>
      <c r="D379" s="278"/>
      <c r="E379" s="278"/>
    </row>
    <row r="380" spans="1:5" ht="12.75" thickBot="1" x14ac:dyDescent="0.25">
      <c r="A380" s="62" t="s">
        <v>61</v>
      </c>
      <c r="B380" s="278"/>
      <c r="C380" s="278"/>
      <c r="D380" s="278"/>
      <c r="E380" s="278"/>
    </row>
    <row r="381" spans="1:5" ht="12.75" thickBot="1" x14ac:dyDescent="0.25">
      <c r="A381" s="62" t="s">
        <v>62</v>
      </c>
      <c r="B381" s="278"/>
      <c r="C381" s="278"/>
      <c r="D381" s="278"/>
      <c r="E381" s="278"/>
    </row>
    <row r="382" spans="1:5" ht="12.75" thickBot="1" x14ac:dyDescent="0.25">
      <c r="A382" s="62" t="s">
        <v>63</v>
      </c>
      <c r="B382" s="278"/>
      <c r="C382" s="278"/>
      <c r="D382" s="278"/>
      <c r="E382" s="278"/>
    </row>
    <row r="383" spans="1:5" ht="12.75" thickBot="1" x14ac:dyDescent="0.25">
      <c r="A383" s="61" t="s">
        <v>37</v>
      </c>
      <c r="B383" s="279">
        <f>B384+B385+B386+B387</f>
        <v>3922</v>
      </c>
      <c r="C383" s="279">
        <f>C384+C385+C386+C387</f>
        <v>0</v>
      </c>
      <c r="D383" s="279">
        <f>D384+D385+D386+D387</f>
        <v>0</v>
      </c>
      <c r="E383" s="279">
        <f>E384+E385+E386+E387</f>
        <v>0</v>
      </c>
    </row>
    <row r="384" spans="1:5" ht="12.75" thickBot="1" x14ac:dyDescent="0.25">
      <c r="A384" s="62" t="s">
        <v>57</v>
      </c>
      <c r="B384" s="279"/>
      <c r="C384" s="278"/>
      <c r="D384" s="278"/>
      <c r="E384" s="278"/>
    </row>
    <row r="385" spans="1:5" ht="12.75" thickBot="1" x14ac:dyDescent="0.25">
      <c r="A385" s="62" t="s">
        <v>61</v>
      </c>
      <c r="B385" s="279"/>
      <c r="C385" s="278"/>
      <c r="D385" s="278"/>
      <c r="E385" s="278"/>
    </row>
    <row r="386" spans="1:5" ht="12.75" thickBot="1" x14ac:dyDescent="0.25">
      <c r="A386" s="62" t="s">
        <v>62</v>
      </c>
      <c r="B386" s="279"/>
      <c r="C386" s="278"/>
      <c r="D386" s="278"/>
      <c r="E386" s="278"/>
    </row>
    <row r="387" spans="1:5" ht="12.75" thickBot="1" x14ac:dyDescent="0.25">
      <c r="A387" s="62" t="s">
        <v>63</v>
      </c>
      <c r="B387" s="279">
        <v>3922</v>
      </c>
      <c r="C387" s="278"/>
      <c r="D387" s="278"/>
      <c r="E387" s="278"/>
    </row>
    <row r="388" spans="1:5" ht="12.75" thickBot="1" x14ac:dyDescent="0.25">
      <c r="A388" s="78" t="s">
        <v>328</v>
      </c>
      <c r="B388" s="279">
        <f>B378+B383</f>
        <v>3922</v>
      </c>
      <c r="C388" s="279">
        <f>C378+C383</f>
        <v>0</v>
      </c>
      <c r="D388" s="279">
        <f>D378+D383</f>
        <v>0</v>
      </c>
      <c r="E388" s="279">
        <f>E378+E383</f>
        <v>0</v>
      </c>
    </row>
    <row r="389" spans="1:5" s="49" customFormat="1" ht="12.75" thickBot="1" x14ac:dyDescent="0.25">
      <c r="A389" s="77" t="s">
        <v>32</v>
      </c>
      <c r="B389" s="283">
        <f>IF(B388-B370=0,0,"Error")</f>
        <v>0</v>
      </c>
      <c r="C389" s="283">
        <f>IF(C388-C370=0,0,"Error")</f>
        <v>0</v>
      </c>
      <c r="D389" s="283">
        <f>IF(D388-D370=0,0,"Error")</f>
        <v>0</v>
      </c>
      <c r="E389" s="283">
        <f>IF(E388-E370=0,0,"Error")</f>
        <v>0</v>
      </c>
    </row>
    <row r="390" spans="1:5" ht="12.75" customHeight="1" thickBot="1" x14ac:dyDescent="0.25">
      <c r="A390" s="79" t="s">
        <v>77</v>
      </c>
      <c r="B390" s="482" t="s">
        <v>329</v>
      </c>
      <c r="C390" s="483"/>
      <c r="D390" s="483"/>
      <c r="E390" s="484"/>
    </row>
    <row r="391" spans="1:5" ht="57" thickBot="1" x14ac:dyDescent="0.25">
      <c r="A391" s="80" t="s">
        <v>149</v>
      </c>
      <c r="B391" s="291" t="s">
        <v>330</v>
      </c>
      <c r="C391" s="292" t="s">
        <v>60</v>
      </c>
      <c r="D391" s="480" t="s">
        <v>331</v>
      </c>
      <c r="E391" s="481"/>
    </row>
    <row r="392" spans="1:5" ht="12.75" customHeight="1" thickBot="1" x14ac:dyDescent="0.25">
      <c r="A392" s="59" t="s">
        <v>15</v>
      </c>
      <c r="B392" s="429" t="s">
        <v>332</v>
      </c>
      <c r="C392" s="430"/>
      <c r="D392" s="430"/>
      <c r="E392" s="431"/>
    </row>
    <row r="393" spans="1:5" ht="12.75" thickBot="1" x14ac:dyDescent="0.25">
      <c r="A393" s="59" t="s">
        <v>16</v>
      </c>
      <c r="B393" s="437" t="s">
        <v>326</v>
      </c>
      <c r="C393" s="438"/>
      <c r="D393" s="438"/>
      <c r="E393" s="439"/>
    </row>
    <row r="394" spans="1:5" x14ac:dyDescent="0.2">
      <c r="A394" s="432"/>
      <c r="B394" s="273">
        <v>2019</v>
      </c>
      <c r="C394" s="274">
        <v>2020</v>
      </c>
      <c r="D394" s="274">
        <v>2021</v>
      </c>
      <c r="E394" s="274">
        <v>2022</v>
      </c>
    </row>
    <row r="395" spans="1:5" ht="12.75" thickBot="1" x14ac:dyDescent="0.25">
      <c r="A395" s="433"/>
      <c r="B395" s="275" t="s">
        <v>8</v>
      </c>
      <c r="C395" s="276" t="s">
        <v>9</v>
      </c>
      <c r="D395" s="276" t="s">
        <v>9</v>
      </c>
      <c r="E395" s="276" t="s">
        <v>9</v>
      </c>
    </row>
    <row r="396" spans="1:5" ht="35.25" customHeight="1" thickBot="1" x14ac:dyDescent="0.25">
      <c r="A396" s="60" t="s">
        <v>17</v>
      </c>
      <c r="B396" s="209">
        <v>1</v>
      </c>
      <c r="C396" s="284">
        <v>1</v>
      </c>
      <c r="D396" s="294">
        <v>1</v>
      </c>
      <c r="E396" s="294"/>
    </row>
    <row r="397" spans="1:5" ht="12.75" thickBot="1" x14ac:dyDescent="0.25">
      <c r="A397" s="60" t="s">
        <v>18</v>
      </c>
      <c r="B397" s="209">
        <f>B415</f>
        <v>1200</v>
      </c>
      <c r="C397" s="209">
        <f>C415</f>
        <v>1200</v>
      </c>
      <c r="D397" s="209">
        <f>D415</f>
        <v>3056</v>
      </c>
      <c r="E397" s="209">
        <f>E415</f>
        <v>0</v>
      </c>
    </row>
    <row r="398" spans="1:5" ht="12.75" thickBot="1" x14ac:dyDescent="0.25">
      <c r="A398" s="60" t="s">
        <v>19</v>
      </c>
      <c r="B398" s="209">
        <f>B397/B396</f>
        <v>1200</v>
      </c>
      <c r="C398" s="209">
        <f>C397/C396</f>
        <v>1200</v>
      </c>
      <c r="D398" s="209">
        <f>D397/D396</f>
        <v>3056</v>
      </c>
      <c r="E398" s="209" t="e">
        <f>E397/E396</f>
        <v>#DIV/0!</v>
      </c>
    </row>
    <row r="399" spans="1:5" ht="12.75" thickBot="1" x14ac:dyDescent="0.25">
      <c r="A399" s="60" t="s">
        <v>20</v>
      </c>
      <c r="B399" s="209" t="s">
        <v>21</v>
      </c>
      <c r="C399" s="277">
        <f>C396/B396-1</f>
        <v>0</v>
      </c>
      <c r="D399" s="277">
        <f t="shared" ref="D399:E401" si="11">D396/C396-1</f>
        <v>0</v>
      </c>
      <c r="E399" s="277">
        <f t="shared" si="11"/>
        <v>-1</v>
      </c>
    </row>
    <row r="400" spans="1:5" ht="12.75" thickBot="1" x14ac:dyDescent="0.25">
      <c r="A400" s="60" t="s">
        <v>22</v>
      </c>
      <c r="B400" s="209" t="s">
        <v>21</v>
      </c>
      <c r="C400" s="277">
        <f>C397/B397-1</f>
        <v>0</v>
      </c>
      <c r="D400" s="277">
        <f t="shared" si="11"/>
        <v>1.5466666666666669</v>
      </c>
      <c r="E400" s="277">
        <f t="shared" si="11"/>
        <v>-1</v>
      </c>
    </row>
    <row r="401" spans="1:5" ht="12.75" thickBot="1" x14ac:dyDescent="0.25">
      <c r="A401" s="60" t="s">
        <v>23</v>
      </c>
      <c r="B401" s="209" t="s">
        <v>21</v>
      </c>
      <c r="C401" s="277">
        <f>C398/B398-1</f>
        <v>0</v>
      </c>
      <c r="D401" s="277">
        <f t="shared" si="11"/>
        <v>1.5466666666666669</v>
      </c>
      <c r="E401" s="277" t="e">
        <f t="shared" si="11"/>
        <v>#DIV/0!</v>
      </c>
    </row>
    <row r="402" spans="1:5" ht="12.75" customHeight="1" thickBot="1" x14ac:dyDescent="0.25">
      <c r="A402" s="434" t="s">
        <v>333</v>
      </c>
      <c r="B402" s="435"/>
      <c r="C402" s="435"/>
      <c r="D402" s="435"/>
      <c r="E402" s="436"/>
    </row>
    <row r="403" spans="1:5" x14ac:dyDescent="0.2">
      <c r="A403" s="432"/>
      <c r="B403" s="273">
        <v>2019</v>
      </c>
      <c r="C403" s="274">
        <v>2020</v>
      </c>
      <c r="D403" s="274">
        <v>2021</v>
      </c>
      <c r="E403" s="274">
        <v>2022</v>
      </c>
    </row>
    <row r="404" spans="1:5" ht="15" customHeight="1" thickBot="1" x14ac:dyDescent="0.25">
      <c r="A404" s="433"/>
      <c r="B404" s="275" t="s">
        <v>8</v>
      </c>
      <c r="C404" s="276" t="s">
        <v>9</v>
      </c>
      <c r="D404" s="276" t="s">
        <v>9</v>
      </c>
      <c r="E404" s="276" t="s">
        <v>9</v>
      </c>
    </row>
    <row r="405" spans="1:5" ht="16.5" customHeight="1" thickBot="1" x14ac:dyDescent="0.25">
      <c r="A405" s="61" t="s">
        <v>36</v>
      </c>
      <c r="B405" s="278">
        <f>B406+B407+B408+B409</f>
        <v>0</v>
      </c>
      <c r="C405" s="278">
        <f>C406+C407+C408+C409</f>
        <v>0</v>
      </c>
      <c r="D405" s="278">
        <f>D406+D407+D408+D409</f>
        <v>0</v>
      </c>
      <c r="E405" s="278">
        <f>E406+E407+E408+E409</f>
        <v>0</v>
      </c>
    </row>
    <row r="406" spans="1:5" ht="12.75" thickBot="1" x14ac:dyDescent="0.25">
      <c r="A406" s="62" t="s">
        <v>57</v>
      </c>
      <c r="B406" s="278"/>
      <c r="C406" s="278"/>
      <c r="D406" s="278"/>
      <c r="E406" s="278"/>
    </row>
    <row r="407" spans="1:5" ht="12.75" thickBot="1" x14ac:dyDescent="0.25">
      <c r="A407" s="62" t="s">
        <v>61</v>
      </c>
      <c r="B407" s="278"/>
      <c r="C407" s="278"/>
      <c r="D407" s="278"/>
      <c r="E407" s="278"/>
    </row>
    <row r="408" spans="1:5" ht="26.25" customHeight="1" thickBot="1" x14ac:dyDescent="0.25">
      <c r="A408" s="62" t="s">
        <v>62</v>
      </c>
      <c r="B408" s="278"/>
      <c r="C408" s="278"/>
      <c r="D408" s="278"/>
      <c r="E408" s="278"/>
    </row>
    <row r="409" spans="1:5" ht="16.5" customHeight="1" thickBot="1" x14ac:dyDescent="0.25">
      <c r="A409" s="62" t="s">
        <v>63</v>
      </c>
      <c r="B409" s="278"/>
      <c r="C409" s="278"/>
      <c r="D409" s="278"/>
      <c r="E409" s="278"/>
    </row>
    <row r="410" spans="1:5" ht="12.75" thickBot="1" x14ac:dyDescent="0.25">
      <c r="A410" s="61" t="s">
        <v>37</v>
      </c>
      <c r="B410" s="279">
        <f>B411+B412+B413+B414</f>
        <v>1200</v>
      </c>
      <c r="C410" s="279">
        <f>C411+C412+C413+C414</f>
        <v>1200</v>
      </c>
      <c r="D410" s="279">
        <f>D411+D412+D413+D414</f>
        <v>3056</v>
      </c>
      <c r="E410" s="279">
        <f>E411+E412+E413+E414</f>
        <v>0</v>
      </c>
    </row>
    <row r="411" spans="1:5" ht="27" customHeight="1" thickBot="1" x14ac:dyDescent="0.25">
      <c r="A411" s="62" t="s">
        <v>57</v>
      </c>
      <c r="B411" s="279"/>
      <c r="C411" s="279"/>
      <c r="D411" s="279"/>
      <c r="E411" s="279"/>
    </row>
    <row r="412" spans="1:5" ht="12.75" thickBot="1" x14ac:dyDescent="0.25">
      <c r="A412" s="62" t="s">
        <v>61</v>
      </c>
      <c r="B412" s="279"/>
      <c r="C412" s="279"/>
      <c r="D412" s="279"/>
      <c r="E412" s="279"/>
    </row>
    <row r="413" spans="1:5" ht="12.75" thickBot="1" x14ac:dyDescent="0.25">
      <c r="A413" s="62" t="s">
        <v>62</v>
      </c>
      <c r="B413" s="279"/>
      <c r="C413" s="279"/>
      <c r="D413" s="279"/>
      <c r="E413" s="279"/>
    </row>
    <row r="414" spans="1:5" ht="28.5" customHeight="1" thickBot="1" x14ac:dyDescent="0.25">
      <c r="A414" s="62" t="s">
        <v>63</v>
      </c>
      <c r="B414" s="279">
        <v>1200</v>
      </c>
      <c r="C414" s="279">
        <v>1200</v>
      </c>
      <c r="D414" s="279">
        <v>3056</v>
      </c>
      <c r="E414" s="279"/>
    </row>
    <row r="415" spans="1:5" ht="15.75" customHeight="1" thickBot="1" x14ac:dyDescent="0.25">
      <c r="A415" s="63" t="s">
        <v>153</v>
      </c>
      <c r="B415" s="279">
        <f>B405+B410</f>
        <v>1200</v>
      </c>
      <c r="C415" s="279">
        <f>C405+C410</f>
        <v>1200</v>
      </c>
      <c r="D415" s="279">
        <f>D405+D410</f>
        <v>3056</v>
      </c>
      <c r="E415" s="279">
        <f>E405+E410</f>
        <v>0</v>
      </c>
    </row>
    <row r="416" spans="1:5" s="49" customFormat="1" ht="27.75" customHeight="1" thickBot="1" x14ac:dyDescent="0.25">
      <c r="A416" s="77" t="s">
        <v>32</v>
      </c>
      <c r="B416" s="283">
        <f>IF(B415-B397=0,0,"Error")</f>
        <v>0</v>
      </c>
      <c r="C416" s="283">
        <f>IF(C415-C397=0,0,"Error")</f>
        <v>0</v>
      </c>
      <c r="D416" s="283">
        <f>IF(D415-D397=0,0,"Error")</f>
        <v>0</v>
      </c>
      <c r="E416" s="283">
        <f>IF(E415-E397=0,0,"Error")</f>
        <v>0</v>
      </c>
    </row>
    <row r="417" spans="1:5" s="49" customFormat="1" ht="79.5" thickBot="1" x14ac:dyDescent="0.25">
      <c r="A417" s="80" t="s">
        <v>334</v>
      </c>
      <c r="B417" s="291" t="s">
        <v>335</v>
      </c>
      <c r="C417" s="292" t="s">
        <v>60</v>
      </c>
      <c r="D417" s="480" t="s">
        <v>336</v>
      </c>
      <c r="E417" s="481"/>
    </row>
    <row r="418" spans="1:5" s="49" customFormat="1" ht="12.75" customHeight="1" thickBot="1" x14ac:dyDescent="0.25">
      <c r="A418" s="59" t="s">
        <v>15</v>
      </c>
      <c r="B418" s="429" t="s">
        <v>337</v>
      </c>
      <c r="C418" s="430"/>
      <c r="D418" s="430"/>
      <c r="E418" s="431"/>
    </row>
    <row r="419" spans="1:5" s="49" customFormat="1" ht="24.75" customHeight="1" thickBot="1" x14ac:dyDescent="0.25">
      <c r="A419" s="59" t="s">
        <v>16</v>
      </c>
      <c r="B419" s="437" t="s">
        <v>326</v>
      </c>
      <c r="C419" s="438"/>
      <c r="D419" s="438"/>
      <c r="E419" s="439"/>
    </row>
    <row r="420" spans="1:5" s="49" customFormat="1" x14ac:dyDescent="0.2">
      <c r="A420" s="432"/>
      <c r="B420" s="273">
        <v>2019</v>
      </c>
      <c r="C420" s="274">
        <v>2020</v>
      </c>
      <c r="D420" s="274">
        <v>2021</v>
      </c>
      <c r="E420" s="274">
        <v>2022</v>
      </c>
    </row>
    <row r="421" spans="1:5" s="49" customFormat="1" ht="15.75" customHeight="1" thickBot="1" x14ac:dyDescent="0.25">
      <c r="A421" s="433"/>
      <c r="B421" s="275" t="s">
        <v>8</v>
      </c>
      <c r="C421" s="276" t="s">
        <v>9</v>
      </c>
      <c r="D421" s="276" t="s">
        <v>9</v>
      </c>
      <c r="E421" s="276" t="s">
        <v>9</v>
      </c>
    </row>
    <row r="422" spans="1:5" s="49" customFormat="1" ht="46.5" customHeight="1" thickBot="1" x14ac:dyDescent="0.25">
      <c r="A422" s="60" t="s">
        <v>17</v>
      </c>
      <c r="B422" s="209">
        <v>1</v>
      </c>
      <c r="C422" s="284">
        <v>1</v>
      </c>
      <c r="D422" s="294">
        <v>1</v>
      </c>
      <c r="E422" s="294">
        <v>1</v>
      </c>
    </row>
    <row r="423" spans="1:5" s="49" customFormat="1" ht="12.75" thickBot="1" x14ac:dyDescent="0.25">
      <c r="A423" s="60" t="s">
        <v>18</v>
      </c>
      <c r="B423" s="209">
        <f>B441</f>
        <v>2414</v>
      </c>
      <c r="C423" s="209">
        <f>C441</f>
        <v>766</v>
      </c>
      <c r="D423" s="209">
        <f>D441</f>
        <v>766</v>
      </c>
      <c r="E423" s="209">
        <f>E441</f>
        <v>765</v>
      </c>
    </row>
    <row r="424" spans="1:5" s="49" customFormat="1" ht="12.75" thickBot="1" x14ac:dyDescent="0.25">
      <c r="A424" s="60" t="s">
        <v>19</v>
      </c>
      <c r="B424" s="209">
        <f>B423/B422</f>
        <v>2414</v>
      </c>
      <c r="C424" s="209">
        <f>C423/C422</f>
        <v>766</v>
      </c>
      <c r="D424" s="209">
        <f>D423/D422</f>
        <v>766</v>
      </c>
      <c r="E424" s="209">
        <f>E423/E422</f>
        <v>765</v>
      </c>
    </row>
    <row r="425" spans="1:5" s="49" customFormat="1" ht="12.75" thickBot="1" x14ac:dyDescent="0.25">
      <c r="A425" s="60" t="s">
        <v>20</v>
      </c>
      <c r="B425" s="209" t="s">
        <v>21</v>
      </c>
      <c r="C425" s="277">
        <f>C422/B422-1</f>
        <v>0</v>
      </c>
      <c r="D425" s="277">
        <f t="shared" ref="D425:E427" si="12">D422/C422-1</f>
        <v>0</v>
      </c>
      <c r="E425" s="277">
        <f t="shared" si="12"/>
        <v>0</v>
      </c>
    </row>
    <row r="426" spans="1:5" s="49" customFormat="1" ht="12.75" thickBot="1" x14ac:dyDescent="0.25">
      <c r="A426" s="60" t="s">
        <v>22</v>
      </c>
      <c r="B426" s="209" t="s">
        <v>21</v>
      </c>
      <c r="C426" s="277">
        <f>C423/B423-1</f>
        <v>-0.6826843413421706</v>
      </c>
      <c r="D426" s="277">
        <f t="shared" si="12"/>
        <v>0</v>
      </c>
      <c r="E426" s="277">
        <f t="shared" si="12"/>
        <v>-1.3054830287205776E-3</v>
      </c>
    </row>
    <row r="427" spans="1:5" s="49" customFormat="1" ht="12.75" thickBot="1" x14ac:dyDescent="0.25">
      <c r="A427" s="60" t="s">
        <v>23</v>
      </c>
      <c r="B427" s="209" t="s">
        <v>21</v>
      </c>
      <c r="C427" s="277">
        <f>C424/B424-1</f>
        <v>-0.6826843413421706</v>
      </c>
      <c r="D427" s="277">
        <f t="shared" si="12"/>
        <v>0</v>
      </c>
      <c r="E427" s="277">
        <f t="shared" si="12"/>
        <v>-1.3054830287205776E-3</v>
      </c>
    </row>
    <row r="428" spans="1:5" s="49" customFormat="1" ht="12.75" customHeight="1" thickBot="1" x14ac:dyDescent="0.25">
      <c r="A428" s="434" t="s">
        <v>333</v>
      </c>
      <c r="B428" s="435"/>
      <c r="C428" s="435"/>
      <c r="D428" s="435"/>
      <c r="E428" s="436"/>
    </row>
    <row r="429" spans="1:5" s="49" customFormat="1" x14ac:dyDescent="0.2">
      <c r="A429" s="432"/>
      <c r="B429" s="273">
        <v>2019</v>
      </c>
      <c r="C429" s="274">
        <v>2020</v>
      </c>
      <c r="D429" s="274">
        <v>2021</v>
      </c>
      <c r="E429" s="274">
        <v>2022</v>
      </c>
    </row>
    <row r="430" spans="1:5" s="49" customFormat="1" ht="12.75" thickBot="1" x14ac:dyDescent="0.25">
      <c r="A430" s="433"/>
      <c r="B430" s="275" t="s">
        <v>8</v>
      </c>
      <c r="C430" s="276" t="s">
        <v>9</v>
      </c>
      <c r="D430" s="276" t="s">
        <v>9</v>
      </c>
      <c r="E430" s="276" t="s">
        <v>9</v>
      </c>
    </row>
    <row r="431" spans="1:5" s="49" customFormat="1" ht="12.75" thickBot="1" x14ac:dyDescent="0.25">
      <c r="A431" s="61" t="s">
        <v>36</v>
      </c>
      <c r="B431" s="278">
        <f>B432+B433+B434+B435</f>
        <v>0</v>
      </c>
      <c r="C431" s="278">
        <f>C432+C433+C434+C435</f>
        <v>0</v>
      </c>
      <c r="D431" s="278">
        <f>D432+D433+D434+D435</f>
        <v>0</v>
      </c>
      <c r="E431" s="278">
        <f>E432+E433+E434+E435</f>
        <v>0</v>
      </c>
    </row>
    <row r="432" spans="1:5" s="49" customFormat="1" ht="17.25" customHeight="1" thickBot="1" x14ac:dyDescent="0.25">
      <c r="A432" s="62" t="s">
        <v>57</v>
      </c>
      <c r="B432" s="278"/>
      <c r="C432" s="278"/>
      <c r="D432" s="278"/>
      <c r="E432" s="278"/>
    </row>
    <row r="433" spans="1:5" s="49" customFormat="1" ht="12.75" customHeight="1" thickBot="1" x14ac:dyDescent="0.25">
      <c r="A433" s="62" t="s">
        <v>61</v>
      </c>
      <c r="B433" s="278"/>
      <c r="C433" s="278"/>
      <c r="D433" s="278"/>
      <c r="E433" s="278"/>
    </row>
    <row r="434" spans="1:5" s="49" customFormat="1" ht="15.75" customHeight="1" thickBot="1" x14ac:dyDescent="0.25">
      <c r="A434" s="62" t="s">
        <v>62</v>
      </c>
      <c r="B434" s="278"/>
      <c r="C434" s="278"/>
      <c r="D434" s="278"/>
      <c r="E434" s="278"/>
    </row>
    <row r="435" spans="1:5" s="49" customFormat="1" ht="12.75" thickBot="1" x14ac:dyDescent="0.25">
      <c r="A435" s="62" t="s">
        <v>63</v>
      </c>
      <c r="B435" s="278"/>
      <c r="C435" s="278"/>
      <c r="D435" s="278"/>
      <c r="E435" s="278"/>
    </row>
    <row r="436" spans="1:5" s="49" customFormat="1" ht="12.75" thickBot="1" x14ac:dyDescent="0.25">
      <c r="A436" s="61" t="s">
        <v>37</v>
      </c>
      <c r="B436" s="279">
        <f>B437+B438+B439+B440</f>
        <v>2414</v>
      </c>
      <c r="C436" s="279">
        <f>C437+C438+C439+C440</f>
        <v>766</v>
      </c>
      <c r="D436" s="279">
        <f>D437+D438+D439+D440</f>
        <v>766</v>
      </c>
      <c r="E436" s="279">
        <f>E437+E438+E439+E440</f>
        <v>765</v>
      </c>
    </row>
    <row r="437" spans="1:5" s="49" customFormat="1" ht="12.75" thickBot="1" x14ac:dyDescent="0.25">
      <c r="A437" s="62" t="s">
        <v>57</v>
      </c>
      <c r="B437" s="279"/>
      <c r="C437" s="279"/>
      <c r="D437" s="279"/>
      <c r="E437" s="279"/>
    </row>
    <row r="438" spans="1:5" s="49" customFormat="1" ht="12.75" thickBot="1" x14ac:dyDescent="0.25">
      <c r="A438" s="62" t="s">
        <v>61</v>
      </c>
      <c r="B438" s="279"/>
      <c r="C438" s="279"/>
      <c r="D438" s="279"/>
      <c r="E438" s="279"/>
    </row>
    <row r="439" spans="1:5" s="49" customFormat="1" ht="12.75" thickBot="1" x14ac:dyDescent="0.25">
      <c r="A439" s="62" t="s">
        <v>62</v>
      </c>
      <c r="B439" s="279"/>
      <c r="C439" s="279"/>
      <c r="D439" s="279"/>
      <c r="E439" s="279"/>
    </row>
    <row r="440" spans="1:5" s="49" customFormat="1" ht="12.75" thickBot="1" x14ac:dyDescent="0.25">
      <c r="A440" s="62" t="s">
        <v>63</v>
      </c>
      <c r="B440" s="279">
        <v>2414</v>
      </c>
      <c r="C440" s="279">
        <v>766</v>
      </c>
      <c r="D440" s="279">
        <v>766</v>
      </c>
      <c r="E440" s="279">
        <v>765</v>
      </c>
    </row>
    <row r="441" spans="1:5" s="49" customFormat="1" ht="12.75" thickBot="1" x14ac:dyDescent="0.25">
      <c r="A441" s="63" t="s">
        <v>338</v>
      </c>
      <c r="B441" s="279">
        <f>B431+B436</f>
        <v>2414</v>
      </c>
      <c r="C441" s="279">
        <f>C431+C436</f>
        <v>766</v>
      </c>
      <c r="D441" s="279">
        <f>D431+D436</f>
        <v>766</v>
      </c>
      <c r="E441" s="279">
        <f>E431+E436</f>
        <v>765</v>
      </c>
    </row>
    <row r="442" spans="1:5" s="49" customFormat="1" ht="12.75" thickBot="1" x14ac:dyDescent="0.25">
      <c r="A442" s="77" t="s">
        <v>32</v>
      </c>
      <c r="B442" s="283">
        <f>IF(B441-B423=0,0,"Error")</f>
        <v>0</v>
      </c>
      <c r="C442" s="283">
        <f>IF(C441-C423=0,0,"Error")</f>
        <v>0</v>
      </c>
      <c r="D442" s="283">
        <f>IF(D441-D423=0,0,"Error")</f>
        <v>0</v>
      </c>
      <c r="E442" s="283">
        <f>IF(E441-E423=0,0,"Error")</f>
        <v>0</v>
      </c>
    </row>
    <row r="443" spans="1:5" s="49" customFormat="1" ht="45.75" thickBot="1" x14ac:dyDescent="0.25">
      <c r="A443" s="80" t="s">
        <v>339</v>
      </c>
      <c r="B443" s="291" t="s">
        <v>340</v>
      </c>
      <c r="C443" s="292" t="s">
        <v>60</v>
      </c>
      <c r="D443" s="462"/>
      <c r="E443" s="463"/>
    </row>
    <row r="444" spans="1:5" s="49" customFormat="1" ht="15.75" customHeight="1" thickBot="1" x14ac:dyDescent="0.25">
      <c r="A444" s="59" t="s">
        <v>15</v>
      </c>
      <c r="B444" s="429" t="s">
        <v>341</v>
      </c>
      <c r="C444" s="430"/>
      <c r="D444" s="430"/>
      <c r="E444" s="431"/>
    </row>
    <row r="445" spans="1:5" s="49" customFormat="1" ht="34.5" customHeight="1" thickBot="1" x14ac:dyDescent="0.25">
      <c r="A445" s="59" t="s">
        <v>16</v>
      </c>
      <c r="B445" s="437" t="s">
        <v>326</v>
      </c>
      <c r="C445" s="438"/>
      <c r="D445" s="438"/>
      <c r="E445" s="439"/>
    </row>
    <row r="446" spans="1:5" s="49" customFormat="1" x14ac:dyDescent="0.2">
      <c r="A446" s="432"/>
      <c r="B446" s="273">
        <v>2019</v>
      </c>
      <c r="C446" s="274">
        <v>2020</v>
      </c>
      <c r="D446" s="274">
        <v>2021</v>
      </c>
      <c r="E446" s="274">
        <v>2022</v>
      </c>
    </row>
    <row r="447" spans="1:5" s="49" customFormat="1" ht="12.75" thickBot="1" x14ac:dyDescent="0.25">
      <c r="A447" s="433"/>
      <c r="B447" s="275" t="s">
        <v>8</v>
      </c>
      <c r="C447" s="276" t="s">
        <v>9</v>
      </c>
      <c r="D447" s="276" t="s">
        <v>9</v>
      </c>
      <c r="E447" s="276" t="s">
        <v>9</v>
      </c>
    </row>
    <row r="448" spans="1:5" s="49" customFormat="1" ht="12.75" thickBot="1" x14ac:dyDescent="0.25">
      <c r="A448" s="60" t="s">
        <v>17</v>
      </c>
      <c r="B448" s="209">
        <v>1</v>
      </c>
      <c r="C448" s="284"/>
      <c r="D448" s="294"/>
      <c r="E448" s="294"/>
    </row>
    <row r="449" spans="1:5" s="49" customFormat="1" ht="12.75" thickBot="1" x14ac:dyDescent="0.25">
      <c r="A449" s="60" t="s">
        <v>18</v>
      </c>
      <c r="B449" s="209">
        <f>B467</f>
        <v>5418</v>
      </c>
      <c r="C449" s="209">
        <f>C467</f>
        <v>0</v>
      </c>
      <c r="D449" s="209">
        <f>D467</f>
        <v>0</v>
      </c>
      <c r="E449" s="209">
        <f>E467</f>
        <v>0</v>
      </c>
    </row>
    <row r="450" spans="1:5" s="49" customFormat="1" ht="12.75" thickBot="1" x14ac:dyDescent="0.25">
      <c r="A450" s="60" t="s">
        <v>19</v>
      </c>
      <c r="B450" s="209">
        <f>B449/B448</f>
        <v>5418</v>
      </c>
      <c r="C450" s="209" t="e">
        <f>C449/C448</f>
        <v>#DIV/0!</v>
      </c>
      <c r="D450" s="209" t="e">
        <f>D449/D448</f>
        <v>#DIV/0!</v>
      </c>
      <c r="E450" s="209" t="e">
        <f>E449/E448</f>
        <v>#DIV/0!</v>
      </c>
    </row>
    <row r="451" spans="1:5" s="49" customFormat="1" ht="12.75" thickBot="1" x14ac:dyDescent="0.25">
      <c r="A451" s="60" t="s">
        <v>20</v>
      </c>
      <c r="B451" s="209" t="s">
        <v>21</v>
      </c>
      <c r="C451" s="277">
        <f>C448/B448-1</f>
        <v>-1</v>
      </c>
      <c r="D451" s="277" t="e">
        <f t="shared" ref="D451:E453" si="13">D448/C448-1</f>
        <v>#DIV/0!</v>
      </c>
      <c r="E451" s="277" t="e">
        <f t="shared" si="13"/>
        <v>#DIV/0!</v>
      </c>
    </row>
    <row r="452" spans="1:5" s="49" customFormat="1" ht="12.75" thickBot="1" x14ac:dyDescent="0.25">
      <c r="A452" s="60" t="s">
        <v>22</v>
      </c>
      <c r="B452" s="209" t="s">
        <v>21</v>
      </c>
      <c r="C452" s="277">
        <f>C449/B449-1</f>
        <v>-1</v>
      </c>
      <c r="D452" s="277" t="e">
        <f t="shared" si="13"/>
        <v>#DIV/0!</v>
      </c>
      <c r="E452" s="277" t="e">
        <f t="shared" si="13"/>
        <v>#DIV/0!</v>
      </c>
    </row>
    <row r="453" spans="1:5" s="49" customFormat="1" ht="12.75" thickBot="1" x14ac:dyDescent="0.25">
      <c r="A453" s="60" t="s">
        <v>23</v>
      </c>
      <c r="B453" s="209" t="s">
        <v>21</v>
      </c>
      <c r="C453" s="277" t="e">
        <f>C450/B450-1</f>
        <v>#DIV/0!</v>
      </c>
      <c r="D453" s="277" t="e">
        <f t="shared" si="13"/>
        <v>#DIV/0!</v>
      </c>
      <c r="E453" s="277" t="e">
        <f t="shared" si="13"/>
        <v>#DIV/0!</v>
      </c>
    </row>
    <row r="454" spans="1:5" s="49" customFormat="1" ht="12.75" customHeight="1" thickBot="1" x14ac:dyDescent="0.25">
      <c r="A454" s="434" t="s">
        <v>333</v>
      </c>
      <c r="B454" s="435"/>
      <c r="C454" s="435"/>
      <c r="D454" s="435"/>
      <c r="E454" s="436"/>
    </row>
    <row r="455" spans="1:5" s="49" customFormat="1" ht="17.25" customHeight="1" x14ac:dyDescent="0.2">
      <c r="A455" s="432"/>
      <c r="B455" s="273">
        <v>2019</v>
      </c>
      <c r="C455" s="274">
        <v>2020</v>
      </c>
      <c r="D455" s="274">
        <v>2021</v>
      </c>
      <c r="E455" s="274">
        <v>2022</v>
      </c>
    </row>
    <row r="456" spans="1:5" s="49" customFormat="1" ht="12.75" thickBot="1" x14ac:dyDescent="0.25">
      <c r="A456" s="433"/>
      <c r="B456" s="275" t="s">
        <v>8</v>
      </c>
      <c r="C456" s="276" t="s">
        <v>9</v>
      </c>
      <c r="D456" s="276" t="s">
        <v>9</v>
      </c>
      <c r="E456" s="276" t="s">
        <v>9</v>
      </c>
    </row>
    <row r="457" spans="1:5" s="49" customFormat="1" ht="12.75" thickBot="1" x14ac:dyDescent="0.25">
      <c r="A457" s="61" t="s">
        <v>36</v>
      </c>
      <c r="B457" s="278">
        <f>B458+B459+B460+B461</f>
        <v>0</v>
      </c>
      <c r="C457" s="278">
        <f>C458+C459+C460+C461</f>
        <v>0</v>
      </c>
      <c r="D457" s="278">
        <f>D458+D459+D460+D461</f>
        <v>0</v>
      </c>
      <c r="E457" s="278">
        <f>E458+E459+E460+E461</f>
        <v>0</v>
      </c>
    </row>
    <row r="458" spans="1:5" s="49" customFormat="1" ht="12.75" thickBot="1" x14ac:dyDescent="0.25">
      <c r="A458" s="62" t="s">
        <v>57</v>
      </c>
      <c r="B458" s="278"/>
      <c r="C458" s="278"/>
      <c r="D458" s="278"/>
      <c r="E458" s="278"/>
    </row>
    <row r="459" spans="1:5" s="49" customFormat="1" ht="12.75" thickBot="1" x14ac:dyDescent="0.25">
      <c r="A459" s="62" t="s">
        <v>61</v>
      </c>
      <c r="B459" s="278"/>
      <c r="C459" s="278"/>
      <c r="D459" s="278"/>
      <c r="E459" s="278"/>
    </row>
    <row r="460" spans="1:5" s="49" customFormat="1" ht="12.75" thickBot="1" x14ac:dyDescent="0.25">
      <c r="A460" s="62" t="s">
        <v>62</v>
      </c>
      <c r="B460" s="278"/>
      <c r="C460" s="278"/>
      <c r="D460" s="278"/>
      <c r="E460" s="278"/>
    </row>
    <row r="461" spans="1:5" s="49" customFormat="1" ht="12.75" thickBot="1" x14ac:dyDescent="0.25">
      <c r="A461" s="62" t="s">
        <v>63</v>
      </c>
      <c r="B461" s="278"/>
      <c r="C461" s="278"/>
      <c r="D461" s="278"/>
      <c r="E461" s="278"/>
    </row>
    <row r="462" spans="1:5" s="49" customFormat="1" ht="12.75" thickBot="1" x14ac:dyDescent="0.25">
      <c r="A462" s="61" t="s">
        <v>37</v>
      </c>
      <c r="B462" s="279">
        <f>B463+B464+B465+B466</f>
        <v>5418</v>
      </c>
      <c r="C462" s="279">
        <f>C463+C464+C465+C466</f>
        <v>0</v>
      </c>
      <c r="D462" s="279">
        <f>D463+D464+D465+D466</f>
        <v>0</v>
      </c>
      <c r="E462" s="279">
        <f>E463+E464+E465+E466</f>
        <v>0</v>
      </c>
    </row>
    <row r="463" spans="1:5" s="49" customFormat="1" ht="12.75" thickBot="1" x14ac:dyDescent="0.25">
      <c r="A463" s="62" t="s">
        <v>57</v>
      </c>
      <c r="B463" s="279"/>
      <c r="C463" s="279"/>
      <c r="D463" s="279"/>
      <c r="E463" s="279"/>
    </row>
    <row r="464" spans="1:5" s="49" customFormat="1" ht="12.75" thickBot="1" x14ac:dyDescent="0.25">
      <c r="A464" s="62" t="s">
        <v>61</v>
      </c>
      <c r="B464" s="279"/>
      <c r="C464" s="279"/>
      <c r="D464" s="279"/>
      <c r="E464" s="279"/>
    </row>
    <row r="465" spans="1:5" s="49" customFormat="1" ht="12.75" thickBot="1" x14ac:dyDescent="0.25">
      <c r="A465" s="62" t="s">
        <v>62</v>
      </c>
      <c r="B465" s="279"/>
      <c r="C465" s="279"/>
      <c r="D465" s="279"/>
      <c r="E465" s="279"/>
    </row>
    <row r="466" spans="1:5" s="49" customFormat="1" ht="12.75" thickBot="1" x14ac:dyDescent="0.25">
      <c r="A466" s="62" t="s">
        <v>63</v>
      </c>
      <c r="B466" s="279">
        <v>5418</v>
      </c>
      <c r="C466" s="279"/>
      <c r="D466" s="279"/>
      <c r="E466" s="279"/>
    </row>
    <row r="467" spans="1:5" s="49" customFormat="1" ht="29.25" customHeight="1" thickBot="1" x14ac:dyDescent="0.25">
      <c r="A467" s="63" t="s">
        <v>342</v>
      </c>
      <c r="B467" s="279">
        <f>B457+B462</f>
        <v>5418</v>
      </c>
      <c r="C467" s="279">
        <f>C457+C462</f>
        <v>0</v>
      </c>
      <c r="D467" s="279">
        <f>D457+D462</f>
        <v>0</v>
      </c>
      <c r="E467" s="279">
        <f>E457+E462</f>
        <v>0</v>
      </c>
    </row>
    <row r="468" spans="1:5" s="49" customFormat="1" ht="17.25" customHeight="1" thickBot="1" x14ac:dyDescent="0.25">
      <c r="A468" s="77" t="s">
        <v>32</v>
      </c>
      <c r="B468" s="283">
        <f>IF(B467-B449=0,0,"Error")</f>
        <v>0</v>
      </c>
      <c r="C468" s="283">
        <f>IF(C467-C449=0,0,"Error")</f>
        <v>0</v>
      </c>
      <c r="D468" s="283">
        <f>IF(D467-D449=0,0,"Error")</f>
        <v>0</v>
      </c>
      <c r="E468" s="283">
        <f>IF(E467-E449=0,0,"Error")</f>
        <v>0</v>
      </c>
    </row>
    <row r="469" spans="1:5" s="49" customFormat="1" ht="34.5" thickBot="1" x14ac:dyDescent="0.25">
      <c r="A469" s="80" t="s">
        <v>343</v>
      </c>
      <c r="B469" s="291" t="s">
        <v>344</v>
      </c>
      <c r="C469" s="292" t="s">
        <v>60</v>
      </c>
      <c r="D469" s="462"/>
      <c r="E469" s="463"/>
    </row>
    <row r="470" spans="1:5" s="49" customFormat="1" ht="12.75" customHeight="1" thickBot="1" x14ac:dyDescent="0.25">
      <c r="A470" s="59" t="s">
        <v>15</v>
      </c>
      <c r="B470" s="429" t="s">
        <v>345</v>
      </c>
      <c r="C470" s="430"/>
      <c r="D470" s="430"/>
      <c r="E470" s="431"/>
    </row>
    <row r="471" spans="1:5" s="49" customFormat="1" ht="12.75" thickBot="1" x14ac:dyDescent="0.25">
      <c r="A471" s="59" t="s">
        <v>16</v>
      </c>
      <c r="B471" s="437" t="s">
        <v>326</v>
      </c>
      <c r="C471" s="438"/>
      <c r="D471" s="438"/>
      <c r="E471" s="439"/>
    </row>
    <row r="472" spans="1:5" s="49" customFormat="1" ht="42" customHeight="1" x14ac:dyDescent="0.2">
      <c r="A472" s="432"/>
      <c r="B472" s="273">
        <v>2019</v>
      </c>
      <c r="C472" s="274">
        <v>2020</v>
      </c>
      <c r="D472" s="274">
        <v>2021</v>
      </c>
      <c r="E472" s="274">
        <v>2022</v>
      </c>
    </row>
    <row r="473" spans="1:5" s="49" customFormat="1" ht="17.25" customHeight="1" thickBot="1" x14ac:dyDescent="0.25">
      <c r="A473" s="433"/>
      <c r="B473" s="275" t="s">
        <v>8</v>
      </c>
      <c r="C473" s="276" t="s">
        <v>9</v>
      </c>
      <c r="D473" s="276" t="s">
        <v>9</v>
      </c>
      <c r="E473" s="276" t="s">
        <v>9</v>
      </c>
    </row>
    <row r="474" spans="1:5" s="49" customFormat="1" ht="12.75" thickBot="1" x14ac:dyDescent="0.25">
      <c r="A474" s="60" t="s">
        <v>17</v>
      </c>
      <c r="B474" s="209">
        <v>1</v>
      </c>
      <c r="C474" s="284">
        <v>1</v>
      </c>
      <c r="D474" s="284">
        <v>1</v>
      </c>
      <c r="E474" s="284">
        <v>1</v>
      </c>
    </row>
    <row r="475" spans="1:5" s="49" customFormat="1" ht="12.75" thickBot="1" x14ac:dyDescent="0.25">
      <c r="A475" s="60" t="s">
        <v>18</v>
      </c>
      <c r="B475" s="209">
        <f>B493</f>
        <v>0</v>
      </c>
      <c r="C475" s="209">
        <f>C493</f>
        <v>500</v>
      </c>
      <c r="D475" s="209">
        <f>D493</f>
        <v>3086</v>
      </c>
      <c r="E475" s="209">
        <f>E493</f>
        <v>2794</v>
      </c>
    </row>
    <row r="476" spans="1:5" s="49" customFormat="1" ht="12.75" thickBot="1" x14ac:dyDescent="0.25">
      <c r="A476" s="60" t="s">
        <v>19</v>
      </c>
      <c r="B476" s="209">
        <f>B475/B474</f>
        <v>0</v>
      </c>
      <c r="C476" s="209">
        <f>C475/C474</f>
        <v>500</v>
      </c>
      <c r="D476" s="209">
        <f>D475/D474</f>
        <v>3086</v>
      </c>
      <c r="E476" s="209">
        <f>E475/E474</f>
        <v>2794</v>
      </c>
    </row>
    <row r="477" spans="1:5" s="49" customFormat="1" ht="22.5" customHeight="1" thickBot="1" x14ac:dyDescent="0.25">
      <c r="A477" s="60" t="s">
        <v>20</v>
      </c>
      <c r="B477" s="209" t="s">
        <v>21</v>
      </c>
      <c r="C477" s="277">
        <f>C474/B474-1</f>
        <v>0</v>
      </c>
      <c r="D477" s="277">
        <f t="shared" ref="D477:E479" si="14">D474/C474-1</f>
        <v>0</v>
      </c>
      <c r="E477" s="277">
        <f t="shared" si="14"/>
        <v>0</v>
      </c>
    </row>
    <row r="478" spans="1:5" s="49" customFormat="1" ht="39.75" customHeight="1" thickBot="1" x14ac:dyDescent="0.25">
      <c r="A478" s="60" t="s">
        <v>22</v>
      </c>
      <c r="B478" s="209" t="s">
        <v>21</v>
      </c>
      <c r="C478" s="277" t="e">
        <f>C475/B475-1</f>
        <v>#DIV/0!</v>
      </c>
      <c r="D478" s="277">
        <f t="shared" si="14"/>
        <v>5.1719999999999997</v>
      </c>
      <c r="E478" s="277">
        <f t="shared" si="14"/>
        <v>-9.4620868438107575E-2</v>
      </c>
    </row>
    <row r="479" spans="1:5" s="49" customFormat="1" ht="12.75" thickBot="1" x14ac:dyDescent="0.25">
      <c r="A479" s="60" t="s">
        <v>23</v>
      </c>
      <c r="B479" s="209" t="s">
        <v>21</v>
      </c>
      <c r="C479" s="277" t="e">
        <f>C476/B476-1</f>
        <v>#DIV/0!</v>
      </c>
      <c r="D479" s="277">
        <f t="shared" si="14"/>
        <v>5.1719999999999997</v>
      </c>
      <c r="E479" s="277">
        <f t="shared" si="14"/>
        <v>-9.4620868438107575E-2</v>
      </c>
    </row>
    <row r="480" spans="1:5" s="49" customFormat="1" ht="12.75" customHeight="1" thickBot="1" x14ac:dyDescent="0.25">
      <c r="A480" s="434" t="s">
        <v>333</v>
      </c>
      <c r="B480" s="435"/>
      <c r="C480" s="435"/>
      <c r="D480" s="435"/>
      <c r="E480" s="436"/>
    </row>
    <row r="481" spans="1:5" s="49" customFormat="1" x14ac:dyDescent="0.2">
      <c r="A481" s="432"/>
      <c r="B481" s="273">
        <v>2019</v>
      </c>
      <c r="C481" s="274">
        <v>2020</v>
      </c>
      <c r="D481" s="274">
        <v>2021</v>
      </c>
      <c r="E481" s="274">
        <v>2022</v>
      </c>
    </row>
    <row r="482" spans="1:5" s="49" customFormat="1" ht="12.75" thickBot="1" x14ac:dyDescent="0.25">
      <c r="A482" s="433"/>
      <c r="B482" s="275" t="s">
        <v>8</v>
      </c>
      <c r="C482" s="276" t="s">
        <v>9</v>
      </c>
      <c r="D482" s="276" t="s">
        <v>9</v>
      </c>
      <c r="E482" s="276" t="s">
        <v>9</v>
      </c>
    </row>
    <row r="483" spans="1:5" s="49" customFormat="1" ht="12.75" thickBot="1" x14ac:dyDescent="0.25">
      <c r="A483" s="61" t="s">
        <v>36</v>
      </c>
      <c r="B483" s="278">
        <f>B484+B485+B486+B487</f>
        <v>0</v>
      </c>
      <c r="C483" s="278">
        <f>C484+C485+C486+C487</f>
        <v>0</v>
      </c>
      <c r="D483" s="278">
        <f>D484+D485+D486+D487</f>
        <v>0</v>
      </c>
      <c r="E483" s="278">
        <f>E484+E485+E486+E487</f>
        <v>0</v>
      </c>
    </row>
    <row r="484" spans="1:5" s="49" customFormat="1" ht="12.75" thickBot="1" x14ac:dyDescent="0.25">
      <c r="A484" s="62" t="s">
        <v>57</v>
      </c>
      <c r="B484" s="278"/>
      <c r="C484" s="278"/>
      <c r="D484" s="278"/>
      <c r="E484" s="278"/>
    </row>
    <row r="485" spans="1:5" s="49" customFormat="1" ht="12.75" thickBot="1" x14ac:dyDescent="0.25">
      <c r="A485" s="62" t="s">
        <v>61</v>
      </c>
      <c r="B485" s="278"/>
      <c r="C485" s="278"/>
      <c r="D485" s="278"/>
      <c r="E485" s="278"/>
    </row>
    <row r="486" spans="1:5" s="49" customFormat="1" ht="12.75" thickBot="1" x14ac:dyDescent="0.25">
      <c r="A486" s="62" t="s">
        <v>62</v>
      </c>
      <c r="B486" s="278"/>
      <c r="C486" s="278"/>
      <c r="D486" s="278"/>
      <c r="E486" s="278"/>
    </row>
    <row r="487" spans="1:5" s="49" customFormat="1" ht="12.75" thickBot="1" x14ac:dyDescent="0.25">
      <c r="A487" s="62" t="s">
        <v>63</v>
      </c>
      <c r="B487" s="278"/>
      <c r="C487" s="278"/>
      <c r="D487" s="278"/>
      <c r="E487" s="278"/>
    </row>
    <row r="488" spans="1:5" s="49" customFormat="1" ht="12.75" thickBot="1" x14ac:dyDescent="0.25">
      <c r="A488" s="61" t="s">
        <v>37</v>
      </c>
      <c r="B488" s="279">
        <f>B489+B490+B491+B492</f>
        <v>0</v>
      </c>
      <c r="C488" s="279">
        <f>C489+C490+C491+C492</f>
        <v>500</v>
      </c>
      <c r="D488" s="279">
        <f>D489+D490+D491+D492</f>
        <v>3086</v>
      </c>
      <c r="E488" s="279">
        <f>E489+E490+E491+E492</f>
        <v>2794</v>
      </c>
    </row>
    <row r="489" spans="1:5" s="49" customFormat="1" ht="12.75" thickBot="1" x14ac:dyDescent="0.25">
      <c r="A489" s="62" t="s">
        <v>57</v>
      </c>
      <c r="B489" s="279"/>
      <c r="C489" s="279"/>
      <c r="D489" s="279"/>
      <c r="E489" s="279"/>
    </row>
    <row r="490" spans="1:5" s="49" customFormat="1" ht="17.25" customHeight="1" thickBot="1" x14ac:dyDescent="0.25">
      <c r="A490" s="62" t="s">
        <v>61</v>
      </c>
      <c r="B490" s="279"/>
      <c r="C490" s="279"/>
      <c r="D490" s="279"/>
      <c r="E490" s="279"/>
    </row>
    <row r="491" spans="1:5" s="49" customFormat="1" ht="12.75" thickBot="1" x14ac:dyDescent="0.25">
      <c r="A491" s="62" t="s">
        <v>62</v>
      </c>
      <c r="B491" s="279"/>
      <c r="C491" s="279"/>
      <c r="D491" s="279"/>
      <c r="E491" s="279"/>
    </row>
    <row r="492" spans="1:5" s="49" customFormat="1" ht="12.75" thickBot="1" x14ac:dyDescent="0.25">
      <c r="A492" s="62" t="s">
        <v>63</v>
      </c>
      <c r="B492" s="279"/>
      <c r="C492" s="279">
        <v>500</v>
      </c>
      <c r="D492" s="279">
        <v>3086</v>
      </c>
      <c r="E492" s="279">
        <v>2794</v>
      </c>
    </row>
    <row r="493" spans="1:5" s="49" customFormat="1" ht="12.75" thickBot="1" x14ac:dyDescent="0.25">
      <c r="A493" s="63" t="s">
        <v>346</v>
      </c>
      <c r="B493" s="279">
        <f>B483+B488</f>
        <v>0</v>
      </c>
      <c r="C493" s="279">
        <f>C483+C488</f>
        <v>500</v>
      </c>
      <c r="D493" s="279">
        <f>D483+D488</f>
        <v>3086</v>
      </c>
      <c r="E493" s="279">
        <f>E483+E488</f>
        <v>2794</v>
      </c>
    </row>
    <row r="494" spans="1:5" s="49" customFormat="1" ht="12.75" thickBot="1" x14ac:dyDescent="0.25">
      <c r="A494" s="77" t="s">
        <v>32</v>
      </c>
      <c r="B494" s="283">
        <f>IF(B493-B475=0,0,"Error")</f>
        <v>0</v>
      </c>
      <c r="C494" s="283">
        <f>IF(C493-C475=0,0,"Error")</f>
        <v>0</v>
      </c>
      <c r="D494" s="283">
        <f>IF(D493-D475=0,0,"Error")</f>
        <v>0</v>
      </c>
      <c r="E494" s="283">
        <f>IF(E493-E475=0,0,"Error")</f>
        <v>0</v>
      </c>
    </row>
    <row r="495" spans="1:5" s="49" customFormat="1" ht="12.75" customHeight="1" thickBot="1" x14ac:dyDescent="0.25">
      <c r="A495" s="81" t="s">
        <v>347</v>
      </c>
      <c r="B495" s="446" t="s">
        <v>348</v>
      </c>
      <c r="C495" s="447"/>
      <c r="D495" s="447"/>
      <c r="E495" s="448"/>
    </row>
    <row r="496" spans="1:5" s="49" customFormat="1" ht="34.5" thickBot="1" x14ac:dyDescent="0.25">
      <c r="A496" s="58" t="s">
        <v>349</v>
      </c>
      <c r="B496" s="293" t="s">
        <v>350</v>
      </c>
      <c r="C496" s="292" t="s">
        <v>60</v>
      </c>
      <c r="D496" s="462" t="s">
        <v>351</v>
      </c>
      <c r="E496" s="463"/>
    </row>
    <row r="497" spans="1:5" s="49" customFormat="1" ht="12.75" customHeight="1" thickBot="1" x14ac:dyDescent="0.25">
      <c r="A497" s="59" t="s">
        <v>15</v>
      </c>
      <c r="B497" s="446" t="s">
        <v>352</v>
      </c>
      <c r="C497" s="447"/>
      <c r="D497" s="447"/>
      <c r="E497" s="448"/>
    </row>
    <row r="498" spans="1:5" ht="12.75" thickBot="1" x14ac:dyDescent="0.25">
      <c r="A498" s="60" t="s">
        <v>16</v>
      </c>
      <c r="B498" s="437" t="s">
        <v>353</v>
      </c>
      <c r="C498" s="438"/>
      <c r="D498" s="438"/>
      <c r="E498" s="439"/>
    </row>
    <row r="499" spans="1:5" x14ac:dyDescent="0.2">
      <c r="A499" s="432"/>
      <c r="B499" s="273">
        <v>2019</v>
      </c>
      <c r="C499" s="274">
        <v>2020</v>
      </c>
      <c r="D499" s="274">
        <v>2021</v>
      </c>
      <c r="E499" s="274">
        <v>2022</v>
      </c>
    </row>
    <row r="500" spans="1:5" ht="12.75" thickBot="1" x14ac:dyDescent="0.25">
      <c r="A500" s="433"/>
      <c r="B500" s="275" t="s">
        <v>8</v>
      </c>
      <c r="C500" s="276" t="s">
        <v>9</v>
      </c>
      <c r="D500" s="276" t="s">
        <v>9</v>
      </c>
      <c r="E500" s="276" t="s">
        <v>9</v>
      </c>
    </row>
    <row r="501" spans="1:5" ht="12.75" thickBot="1" x14ac:dyDescent="0.25">
      <c r="A501" s="60" t="s">
        <v>17</v>
      </c>
      <c r="B501" s="209">
        <v>0</v>
      </c>
      <c r="C501" s="284">
        <v>19</v>
      </c>
      <c r="D501" s="284">
        <v>76</v>
      </c>
      <c r="E501" s="284">
        <v>147</v>
      </c>
    </row>
    <row r="502" spans="1:5" ht="12.75" thickBot="1" x14ac:dyDescent="0.25">
      <c r="A502" s="60" t="s">
        <v>18</v>
      </c>
      <c r="B502" s="209">
        <f>B520</f>
        <v>0</v>
      </c>
      <c r="C502" s="209">
        <f>C520</f>
        <v>50000</v>
      </c>
      <c r="D502" s="209">
        <f>D520</f>
        <v>200483</v>
      </c>
      <c r="E502" s="209">
        <f>E520</f>
        <v>387517</v>
      </c>
    </row>
    <row r="503" spans="1:5" ht="27.75" customHeight="1" thickBot="1" x14ac:dyDescent="0.25">
      <c r="A503" s="60" t="s">
        <v>19</v>
      </c>
      <c r="B503" s="209" t="e">
        <f>B502/B501</f>
        <v>#DIV/0!</v>
      </c>
      <c r="C503" s="209">
        <f>C502/C501</f>
        <v>2631.5789473684213</v>
      </c>
      <c r="D503" s="209">
        <f>D502/D501</f>
        <v>2637.9342105263158</v>
      </c>
      <c r="E503" s="209">
        <f>E502/E501</f>
        <v>2636.1700680272111</v>
      </c>
    </row>
    <row r="504" spans="1:5" ht="12.75" thickBot="1" x14ac:dyDescent="0.25">
      <c r="A504" s="60" t="s">
        <v>20</v>
      </c>
      <c r="B504" s="209" t="s">
        <v>21</v>
      </c>
      <c r="C504" s="277" t="e">
        <f>C501/B501-1</f>
        <v>#DIV/0!</v>
      </c>
      <c r="D504" s="277">
        <f t="shared" ref="D504:E506" si="15">D501/C501-1</f>
        <v>3</v>
      </c>
      <c r="E504" s="277">
        <f t="shared" si="15"/>
        <v>0.93421052631578938</v>
      </c>
    </row>
    <row r="505" spans="1:5" ht="12.75" thickBot="1" x14ac:dyDescent="0.25">
      <c r="A505" s="60" t="s">
        <v>22</v>
      </c>
      <c r="B505" s="209" t="s">
        <v>21</v>
      </c>
      <c r="C505" s="277" t="e">
        <f>C502/B502-1</f>
        <v>#DIV/0!</v>
      </c>
      <c r="D505" s="277">
        <f t="shared" si="15"/>
        <v>3.0096600000000002</v>
      </c>
      <c r="E505" s="277">
        <f t="shared" si="15"/>
        <v>0.93291700543188205</v>
      </c>
    </row>
    <row r="506" spans="1:5" ht="12.75" thickBot="1" x14ac:dyDescent="0.25">
      <c r="A506" s="60" t="s">
        <v>23</v>
      </c>
      <c r="B506" s="209" t="s">
        <v>21</v>
      </c>
      <c r="C506" s="277" t="e">
        <f>C503/B503-1</f>
        <v>#DIV/0!</v>
      </c>
      <c r="D506" s="277">
        <f t="shared" si="15"/>
        <v>2.4149999999998339E-3</v>
      </c>
      <c r="E506" s="277">
        <f t="shared" si="15"/>
        <v>-6.6875909644192877E-4</v>
      </c>
    </row>
    <row r="507" spans="1:5" ht="12.75" customHeight="1" thickBot="1" x14ac:dyDescent="0.25">
      <c r="A507" s="434" t="s">
        <v>354</v>
      </c>
      <c r="B507" s="435"/>
      <c r="C507" s="435"/>
      <c r="D507" s="435"/>
      <c r="E507" s="436"/>
    </row>
    <row r="508" spans="1:5" x14ac:dyDescent="0.2">
      <c r="A508" s="432"/>
      <c r="B508" s="273">
        <v>2019</v>
      </c>
      <c r="C508" s="274">
        <v>2020</v>
      </c>
      <c r="D508" s="274">
        <v>2021</v>
      </c>
      <c r="E508" s="274">
        <v>2022</v>
      </c>
    </row>
    <row r="509" spans="1:5" ht="12.75" thickBot="1" x14ac:dyDescent="0.25">
      <c r="A509" s="433"/>
      <c r="B509" s="275" t="s">
        <v>8</v>
      </c>
      <c r="C509" s="276" t="s">
        <v>9</v>
      </c>
      <c r="D509" s="276" t="s">
        <v>9</v>
      </c>
      <c r="E509" s="276" t="s">
        <v>9</v>
      </c>
    </row>
    <row r="510" spans="1:5" ht="12.75" thickBot="1" x14ac:dyDescent="0.25">
      <c r="A510" s="61" t="s">
        <v>36</v>
      </c>
      <c r="B510" s="278">
        <f>B511+B512+B513+B514</f>
        <v>0</v>
      </c>
      <c r="C510" s="278">
        <f>C511+C512+C513+C514</f>
        <v>0</v>
      </c>
      <c r="D510" s="278">
        <f>D511+D512+D513+D514</f>
        <v>0</v>
      </c>
      <c r="E510" s="278">
        <f>E511+E512+E513+E514</f>
        <v>0</v>
      </c>
    </row>
    <row r="511" spans="1:5" ht="12.75" thickBot="1" x14ac:dyDescent="0.25">
      <c r="A511" s="62" t="s">
        <v>57</v>
      </c>
      <c r="B511" s="278"/>
      <c r="C511" s="278"/>
      <c r="D511" s="278"/>
      <c r="E511" s="278"/>
    </row>
    <row r="512" spans="1:5" ht="12.75" thickBot="1" x14ac:dyDescent="0.25">
      <c r="A512" s="62" t="s">
        <v>61</v>
      </c>
      <c r="B512" s="278"/>
      <c r="C512" s="278"/>
      <c r="D512" s="278"/>
      <c r="E512" s="278"/>
    </row>
    <row r="513" spans="1:5" ht="15.75" customHeight="1" thickBot="1" x14ac:dyDescent="0.25">
      <c r="A513" s="62" t="s">
        <v>62</v>
      </c>
      <c r="B513" s="278"/>
      <c r="C513" s="278"/>
      <c r="D513" s="278"/>
      <c r="E513" s="278"/>
    </row>
    <row r="514" spans="1:5" ht="12.75" thickBot="1" x14ac:dyDescent="0.25">
      <c r="A514" s="62" t="s">
        <v>63</v>
      </c>
      <c r="B514" s="278"/>
      <c r="C514" s="278"/>
      <c r="D514" s="278"/>
      <c r="E514" s="278"/>
    </row>
    <row r="515" spans="1:5" ht="12.75" thickBot="1" x14ac:dyDescent="0.25">
      <c r="A515" s="61" t="s">
        <v>37</v>
      </c>
      <c r="B515" s="279">
        <f>B516+B517+B518+B519</f>
        <v>0</v>
      </c>
      <c r="C515" s="279">
        <f>C516+C517+C518+C519</f>
        <v>50000</v>
      </c>
      <c r="D515" s="279">
        <f>D516+D517+D518+D519</f>
        <v>200483</v>
      </c>
      <c r="E515" s="279">
        <f>E516+E517+E518+E519</f>
        <v>387517</v>
      </c>
    </row>
    <row r="516" spans="1:5" ht="12.75" thickBot="1" x14ac:dyDescent="0.25">
      <c r="A516" s="62" t="s">
        <v>57</v>
      </c>
      <c r="B516" s="279"/>
      <c r="C516" s="279"/>
      <c r="D516" s="279"/>
      <c r="E516" s="279"/>
    </row>
    <row r="517" spans="1:5" ht="12.75" thickBot="1" x14ac:dyDescent="0.25">
      <c r="A517" s="62" t="s">
        <v>61</v>
      </c>
      <c r="B517" s="279"/>
      <c r="C517" s="279">
        <v>50000</v>
      </c>
      <c r="D517" s="279">
        <v>200483</v>
      </c>
      <c r="E517" s="279">
        <v>387517</v>
      </c>
    </row>
    <row r="518" spans="1:5" ht="12.75" thickBot="1" x14ac:dyDescent="0.25">
      <c r="A518" s="62" t="s">
        <v>62</v>
      </c>
      <c r="B518" s="279"/>
      <c r="C518" s="279"/>
      <c r="D518" s="279"/>
      <c r="E518" s="279"/>
    </row>
    <row r="519" spans="1:5" ht="12.75" thickBot="1" x14ac:dyDescent="0.25">
      <c r="A519" s="62" t="s">
        <v>63</v>
      </c>
      <c r="B519" s="279"/>
      <c r="C519" s="279"/>
      <c r="D519" s="279"/>
      <c r="E519" s="279"/>
    </row>
    <row r="520" spans="1:5" ht="12.75" thickBot="1" x14ac:dyDescent="0.25">
      <c r="A520" s="63" t="s">
        <v>355</v>
      </c>
      <c r="B520" s="279">
        <f>B510+B515</f>
        <v>0</v>
      </c>
      <c r="C520" s="279">
        <f>C510+C515</f>
        <v>50000</v>
      </c>
      <c r="D520" s="279">
        <f>D510+D515</f>
        <v>200483</v>
      </c>
      <c r="E520" s="279">
        <f>E510+E515</f>
        <v>387517</v>
      </c>
    </row>
    <row r="521" spans="1:5" s="49" customFormat="1" ht="12.75" thickBot="1" x14ac:dyDescent="0.25">
      <c r="A521" s="77" t="s">
        <v>32</v>
      </c>
      <c r="B521" s="283">
        <f>IF(B520-B502=0,0,"Error")</f>
        <v>0</v>
      </c>
      <c r="C521" s="283">
        <f>IF(C520-C502=0,0,"Error")</f>
        <v>0</v>
      </c>
      <c r="D521" s="283">
        <f>IF(D520-D502=0,0,"Error")</f>
        <v>0</v>
      </c>
      <c r="E521" s="283">
        <f>IF(E520-E502=0,0,"Error")</f>
        <v>0</v>
      </c>
    </row>
    <row r="522" spans="1:5" ht="25.5" customHeight="1" x14ac:dyDescent="0.2">
      <c r="A522" s="82" t="s">
        <v>356</v>
      </c>
      <c r="B522" s="485" t="s">
        <v>357</v>
      </c>
      <c r="C522" s="485"/>
      <c r="D522" s="485"/>
      <c r="E522" s="485"/>
    </row>
    <row r="523" spans="1:5" ht="12.75" customHeight="1" x14ac:dyDescent="0.2">
      <c r="A523" s="486" t="s">
        <v>358</v>
      </c>
      <c r="B523" s="486"/>
      <c r="C523" s="486"/>
      <c r="D523" s="486"/>
      <c r="E523" s="486"/>
    </row>
    <row r="524" spans="1:5" ht="24" x14ac:dyDescent="0.2">
      <c r="A524" s="83" t="s">
        <v>359</v>
      </c>
      <c r="B524" s="295">
        <v>6.1600000000000002E-2</v>
      </c>
      <c r="C524" s="295">
        <v>6.1400000000000003E-2</v>
      </c>
      <c r="D524" s="295">
        <v>6.1199999999999997E-2</v>
      </c>
      <c r="E524" s="295">
        <v>6.0999999999999999E-2</v>
      </c>
    </row>
    <row r="525" spans="1:5" ht="36" x14ac:dyDescent="0.2">
      <c r="A525" s="84" t="s">
        <v>360</v>
      </c>
      <c r="B525" s="296">
        <v>0.129</v>
      </c>
      <c r="C525" s="296">
        <v>0.128</v>
      </c>
      <c r="D525" s="296">
        <v>0.127</v>
      </c>
      <c r="E525" s="296">
        <v>0.125</v>
      </c>
    </row>
    <row r="526" spans="1:5" ht="36" x14ac:dyDescent="0.2">
      <c r="A526" s="84" t="s">
        <v>361</v>
      </c>
      <c r="B526" s="297">
        <v>27747</v>
      </c>
      <c r="C526" s="297">
        <v>28024</v>
      </c>
      <c r="D526" s="298">
        <v>28304</v>
      </c>
      <c r="E526" s="297" t="s">
        <v>362</v>
      </c>
    </row>
    <row r="527" spans="1:5" ht="24" x14ac:dyDescent="0.2">
      <c r="A527" s="85" t="s">
        <v>363</v>
      </c>
      <c r="B527" s="264" t="s">
        <v>364</v>
      </c>
      <c r="C527" s="264" t="s">
        <v>365</v>
      </c>
      <c r="D527" s="264" t="s">
        <v>366</v>
      </c>
      <c r="E527" s="264" t="s">
        <v>367</v>
      </c>
    </row>
    <row r="528" spans="1:5" ht="24" x14ac:dyDescent="0.2">
      <c r="A528" s="84" t="s">
        <v>368</v>
      </c>
      <c r="B528" s="267" t="s">
        <v>226</v>
      </c>
      <c r="C528" s="267" t="s">
        <v>227</v>
      </c>
      <c r="D528" s="267" t="s">
        <v>228</v>
      </c>
      <c r="E528" s="267" t="s">
        <v>369</v>
      </c>
    </row>
    <row r="529" spans="1:5" ht="33.75" customHeight="1" x14ac:dyDescent="0.2">
      <c r="A529" s="85" t="s">
        <v>370</v>
      </c>
      <c r="B529" s="265" t="s">
        <v>371</v>
      </c>
      <c r="C529" s="265" t="s">
        <v>372</v>
      </c>
      <c r="D529" s="265" t="s">
        <v>373</v>
      </c>
      <c r="E529" s="265" t="s">
        <v>374</v>
      </c>
    </row>
    <row r="530" spans="1:5" ht="36" x14ac:dyDescent="0.2">
      <c r="A530" s="85" t="s">
        <v>375</v>
      </c>
      <c r="B530" s="265" t="s">
        <v>376</v>
      </c>
      <c r="C530" s="265" t="s">
        <v>376</v>
      </c>
      <c r="D530" s="265" t="s">
        <v>376</v>
      </c>
      <c r="E530" s="265" t="s">
        <v>376</v>
      </c>
    </row>
    <row r="531" spans="1:5" ht="48.75" thickBot="1" x14ac:dyDescent="0.25">
      <c r="A531" s="85" t="s">
        <v>377</v>
      </c>
      <c r="B531" s="265" t="s">
        <v>378</v>
      </c>
      <c r="C531" s="265" t="s">
        <v>379</v>
      </c>
      <c r="D531" s="265" t="s">
        <v>380</v>
      </c>
      <c r="E531" s="265" t="s">
        <v>381</v>
      </c>
    </row>
    <row r="532" spans="1:5" ht="12.75" thickBot="1" x14ac:dyDescent="0.25">
      <c r="A532" s="443" t="s">
        <v>12</v>
      </c>
      <c r="B532" s="444"/>
      <c r="C532" s="444"/>
      <c r="D532" s="444"/>
      <c r="E532" s="445"/>
    </row>
    <row r="533" spans="1:5" ht="12.75" thickBot="1" x14ac:dyDescent="0.25">
      <c r="A533" s="443" t="s">
        <v>13</v>
      </c>
      <c r="B533" s="444"/>
      <c r="C533" s="444"/>
      <c r="D533" s="444"/>
      <c r="E533" s="445"/>
    </row>
    <row r="534" spans="1:5" ht="12.75" customHeight="1" thickBot="1" x14ac:dyDescent="0.25">
      <c r="A534" s="86" t="s">
        <v>14</v>
      </c>
      <c r="B534" s="429" t="s">
        <v>382</v>
      </c>
      <c r="C534" s="430"/>
      <c r="D534" s="430"/>
      <c r="E534" s="431"/>
    </row>
    <row r="535" spans="1:5" ht="12.75" customHeight="1" thickBot="1" x14ac:dyDescent="0.25">
      <c r="A535" s="87" t="s">
        <v>15</v>
      </c>
      <c r="B535" s="429" t="s">
        <v>383</v>
      </c>
      <c r="C535" s="430"/>
      <c r="D535" s="430"/>
      <c r="E535" s="431"/>
    </row>
    <row r="536" spans="1:5" ht="12.75" thickBot="1" x14ac:dyDescent="0.25">
      <c r="A536" s="87" t="s">
        <v>16</v>
      </c>
      <c r="B536" s="437" t="s">
        <v>384</v>
      </c>
      <c r="C536" s="438"/>
      <c r="D536" s="438"/>
      <c r="E536" s="439"/>
    </row>
    <row r="537" spans="1:5" x14ac:dyDescent="0.2">
      <c r="A537" s="432"/>
      <c r="B537" s="273">
        <v>2019</v>
      </c>
      <c r="C537" s="274">
        <v>2020</v>
      </c>
      <c r="D537" s="274">
        <v>2021</v>
      </c>
      <c r="E537" s="274">
        <v>2022</v>
      </c>
    </row>
    <row r="538" spans="1:5" ht="12.75" thickBot="1" x14ac:dyDescent="0.25">
      <c r="A538" s="433"/>
      <c r="B538" s="275" t="s">
        <v>8</v>
      </c>
      <c r="C538" s="276" t="s">
        <v>9</v>
      </c>
      <c r="D538" s="276" t="s">
        <v>9</v>
      </c>
      <c r="E538" s="276" t="s">
        <v>9</v>
      </c>
    </row>
    <row r="539" spans="1:5" ht="15.75" customHeight="1" thickBot="1" x14ac:dyDescent="0.25">
      <c r="A539" s="60" t="s">
        <v>17</v>
      </c>
      <c r="B539" s="209">
        <v>6664</v>
      </c>
      <c r="C539" s="209">
        <v>6664</v>
      </c>
      <c r="D539" s="209">
        <v>6664</v>
      </c>
      <c r="E539" s="209">
        <v>6664</v>
      </c>
    </row>
    <row r="540" spans="1:5" ht="12.75" thickBot="1" x14ac:dyDescent="0.25">
      <c r="A540" s="60" t="s">
        <v>18</v>
      </c>
      <c r="B540" s="209">
        <f>B569</f>
        <v>246602</v>
      </c>
      <c r="C540" s="209">
        <f>C569</f>
        <v>263800</v>
      </c>
      <c r="D540" s="209">
        <f>D569</f>
        <v>264600</v>
      </c>
      <c r="E540" s="209">
        <f>E569</f>
        <v>264600</v>
      </c>
    </row>
    <row r="541" spans="1:5" ht="12.75" thickBot="1" x14ac:dyDescent="0.25">
      <c r="A541" s="60" t="s">
        <v>19</v>
      </c>
      <c r="B541" s="209">
        <f>B540/B539</f>
        <v>37.005102040816325</v>
      </c>
      <c r="C541" s="209">
        <f>C540/C539</f>
        <v>39.585834333733494</v>
      </c>
      <c r="D541" s="209">
        <f>D540/D539</f>
        <v>39.705882352941174</v>
      </c>
      <c r="E541" s="209">
        <f>E540/E539</f>
        <v>39.705882352941174</v>
      </c>
    </row>
    <row r="542" spans="1:5" ht="12.75" thickBot="1" x14ac:dyDescent="0.25">
      <c r="A542" s="60" t="s">
        <v>20</v>
      </c>
      <c r="B542" s="209" t="s">
        <v>21</v>
      </c>
      <c r="C542" s="277">
        <f>C539/B539-1</f>
        <v>0</v>
      </c>
      <c r="D542" s="277">
        <f t="shared" ref="D542:E544" si="16">D539/C539-1</f>
        <v>0</v>
      </c>
      <c r="E542" s="277">
        <f t="shared" si="16"/>
        <v>0</v>
      </c>
    </row>
    <row r="543" spans="1:5" ht="12.75" thickBot="1" x14ac:dyDescent="0.25">
      <c r="A543" s="60" t="s">
        <v>22</v>
      </c>
      <c r="B543" s="209" t="s">
        <v>21</v>
      </c>
      <c r="C543" s="277">
        <f>C540/B540-1</f>
        <v>6.9739904785849349E-2</v>
      </c>
      <c r="D543" s="277">
        <f t="shared" si="16"/>
        <v>3.0326004548901775E-3</v>
      </c>
      <c r="E543" s="277">
        <f t="shared" si="16"/>
        <v>0</v>
      </c>
    </row>
    <row r="544" spans="1:5" ht="17.25" customHeight="1" thickBot="1" x14ac:dyDescent="0.25">
      <c r="A544" s="60" t="s">
        <v>23</v>
      </c>
      <c r="B544" s="209" t="s">
        <v>21</v>
      </c>
      <c r="C544" s="277">
        <f>C541/B541-1</f>
        <v>6.9739904785849349E-2</v>
      </c>
      <c r="D544" s="277">
        <f t="shared" si="16"/>
        <v>3.0326004548899554E-3</v>
      </c>
      <c r="E544" s="277">
        <f t="shared" si="16"/>
        <v>0</v>
      </c>
    </row>
    <row r="545" spans="1:5" ht="15" customHeight="1" thickBot="1" x14ac:dyDescent="0.25">
      <c r="A545" s="434" t="s">
        <v>288</v>
      </c>
      <c r="B545" s="435"/>
      <c r="C545" s="435"/>
      <c r="D545" s="435"/>
      <c r="E545" s="436"/>
    </row>
    <row r="546" spans="1:5" ht="12" customHeight="1" x14ac:dyDescent="0.2">
      <c r="A546" s="432"/>
      <c r="B546" s="273">
        <v>2019</v>
      </c>
      <c r="C546" s="274">
        <v>2020</v>
      </c>
      <c r="D546" s="274">
        <v>2021</v>
      </c>
      <c r="E546" s="274">
        <v>2022</v>
      </c>
    </row>
    <row r="547" spans="1:5" ht="5.25" customHeight="1" thickBot="1" x14ac:dyDescent="0.25">
      <c r="A547" s="433"/>
      <c r="B547" s="275" t="s">
        <v>8</v>
      </c>
      <c r="C547" s="276" t="s">
        <v>9</v>
      </c>
      <c r="D547" s="276" t="s">
        <v>9</v>
      </c>
      <c r="E547" s="276" t="s">
        <v>9</v>
      </c>
    </row>
    <row r="548" spans="1:5" ht="12.75" thickBot="1" x14ac:dyDescent="0.25">
      <c r="A548" s="61" t="s">
        <v>24</v>
      </c>
      <c r="B548" s="278">
        <f>B549</f>
        <v>204334</v>
      </c>
      <c r="C548" s="278">
        <f>C549+C550</f>
        <v>220000</v>
      </c>
      <c r="D548" s="278">
        <f>D549+D550</f>
        <v>220000</v>
      </c>
      <c r="E548" s="278">
        <f>E549+E550</f>
        <v>220000</v>
      </c>
    </row>
    <row r="549" spans="1:5" ht="12.75" thickBot="1" x14ac:dyDescent="0.25">
      <c r="A549" s="62" t="s">
        <v>57</v>
      </c>
      <c r="B549" s="279">
        <v>204334</v>
      </c>
      <c r="C549" s="278">
        <v>220000</v>
      </c>
      <c r="D549" s="278">
        <v>220000</v>
      </c>
      <c r="E549" s="278">
        <v>220000</v>
      </c>
    </row>
    <row r="550" spans="1:5" ht="12.75" thickBot="1" x14ac:dyDescent="0.25">
      <c r="A550" s="62" t="s">
        <v>58</v>
      </c>
      <c r="B550" s="279"/>
      <c r="C550" s="280"/>
      <c r="D550" s="280"/>
      <c r="E550" s="280"/>
    </row>
    <row r="551" spans="1:5" ht="29.25" customHeight="1" thickBot="1" x14ac:dyDescent="0.25">
      <c r="A551" s="61" t="s">
        <v>25</v>
      </c>
      <c r="B551" s="278">
        <f>B552</f>
        <v>34768</v>
      </c>
      <c r="C551" s="278">
        <f>C552</f>
        <v>37300</v>
      </c>
      <c r="D551" s="278">
        <f>D552</f>
        <v>37300</v>
      </c>
      <c r="E551" s="278">
        <f>E552</f>
        <v>37300</v>
      </c>
    </row>
    <row r="552" spans="1:5" ht="26.25" customHeight="1" thickBot="1" x14ac:dyDescent="0.25">
      <c r="A552" s="62" t="s">
        <v>57</v>
      </c>
      <c r="B552" s="279">
        <v>34768</v>
      </c>
      <c r="C552" s="278">
        <v>37300</v>
      </c>
      <c r="D552" s="278">
        <v>37300</v>
      </c>
      <c r="E552" s="278">
        <v>37300</v>
      </c>
    </row>
    <row r="553" spans="1:5" ht="12.75" thickBot="1" x14ac:dyDescent="0.25">
      <c r="A553" s="62" t="s">
        <v>58</v>
      </c>
      <c r="B553" s="279"/>
      <c r="C553" s="278"/>
      <c r="D553" s="278"/>
      <c r="E553" s="278"/>
    </row>
    <row r="554" spans="1:5" ht="12.75" thickBot="1" x14ac:dyDescent="0.25">
      <c r="A554" s="61" t="s">
        <v>26</v>
      </c>
      <c r="B554" s="279">
        <f>B555</f>
        <v>7500</v>
      </c>
      <c r="C554" s="278">
        <f>C555+C556</f>
        <v>6500</v>
      </c>
      <c r="D554" s="278">
        <f>D555+D556</f>
        <v>7300</v>
      </c>
      <c r="E554" s="278">
        <f>E555+E556</f>
        <v>7300</v>
      </c>
    </row>
    <row r="555" spans="1:5" ht="12.75" thickBot="1" x14ac:dyDescent="0.25">
      <c r="A555" s="62" t="s">
        <v>57</v>
      </c>
      <c r="B555" s="279">
        <v>7500</v>
      </c>
      <c r="C555" s="278">
        <v>6500</v>
      </c>
      <c r="D555" s="278">
        <v>7300</v>
      </c>
      <c r="E555" s="278">
        <v>7300</v>
      </c>
    </row>
    <row r="556" spans="1:5" ht="12.75" thickBot="1" x14ac:dyDescent="0.25">
      <c r="A556" s="62" t="s">
        <v>58</v>
      </c>
      <c r="B556" s="279"/>
      <c r="C556" s="278"/>
      <c r="D556" s="278"/>
      <c r="E556" s="278"/>
    </row>
    <row r="557" spans="1:5" ht="12.75" thickBot="1" x14ac:dyDescent="0.25">
      <c r="A557" s="61" t="s">
        <v>27</v>
      </c>
      <c r="B557" s="279"/>
      <c r="C557" s="278"/>
      <c r="D557" s="278"/>
      <c r="E557" s="278"/>
    </row>
    <row r="558" spans="1:5" ht="12.75" thickBot="1" x14ac:dyDescent="0.25">
      <c r="A558" s="62" t="s">
        <v>57</v>
      </c>
      <c r="B558" s="279"/>
      <c r="C558" s="278"/>
      <c r="D558" s="278"/>
      <c r="E558" s="278"/>
    </row>
    <row r="559" spans="1:5" ht="12.75" thickBot="1" x14ac:dyDescent="0.25">
      <c r="A559" s="62" t="s">
        <v>58</v>
      </c>
      <c r="B559" s="279"/>
      <c r="C559" s="278"/>
      <c r="D559" s="278"/>
      <c r="E559" s="278"/>
    </row>
    <row r="560" spans="1:5" ht="12.75" thickBot="1" x14ac:dyDescent="0.25">
      <c r="A560" s="61" t="s">
        <v>28</v>
      </c>
      <c r="B560" s="279"/>
      <c r="C560" s="278"/>
      <c r="D560" s="278"/>
      <c r="E560" s="278"/>
    </row>
    <row r="561" spans="1:5" ht="12.75" thickBot="1" x14ac:dyDescent="0.25">
      <c r="A561" s="62" t="s">
        <v>57</v>
      </c>
      <c r="B561" s="279"/>
      <c r="C561" s="278"/>
      <c r="D561" s="278"/>
      <c r="E561" s="278"/>
    </row>
    <row r="562" spans="1:5" ht="12.75" thickBot="1" x14ac:dyDescent="0.25">
      <c r="A562" s="62" t="s">
        <v>58</v>
      </c>
      <c r="B562" s="279"/>
      <c r="C562" s="278"/>
      <c r="D562" s="278"/>
      <c r="E562" s="278"/>
    </row>
    <row r="563" spans="1:5" ht="12.75" thickBot="1" x14ac:dyDescent="0.25">
      <c r="A563" s="61" t="s">
        <v>29</v>
      </c>
      <c r="B563" s="279"/>
      <c r="C563" s="278"/>
      <c r="D563" s="278"/>
      <c r="E563" s="278"/>
    </row>
    <row r="564" spans="1:5" ht="12.75" thickBot="1" x14ac:dyDescent="0.25">
      <c r="A564" s="62" t="s">
        <v>57</v>
      </c>
      <c r="B564" s="279"/>
      <c r="C564" s="278"/>
      <c r="D564" s="278"/>
      <c r="E564" s="278"/>
    </row>
    <row r="565" spans="1:5" ht="12.75" thickBot="1" x14ac:dyDescent="0.25">
      <c r="A565" s="62" t="s">
        <v>58</v>
      </c>
      <c r="B565" s="279"/>
      <c r="C565" s="278"/>
      <c r="D565" s="278"/>
      <c r="E565" s="278"/>
    </row>
    <row r="566" spans="1:5" ht="24.75" thickBot="1" x14ac:dyDescent="0.25">
      <c r="A566" s="61" t="s">
        <v>30</v>
      </c>
      <c r="B566" s="279">
        <f>B567</f>
        <v>0</v>
      </c>
      <c r="C566" s="285">
        <f>C567</f>
        <v>0</v>
      </c>
      <c r="D566" s="285">
        <f>D567</f>
        <v>0</v>
      </c>
      <c r="E566" s="285">
        <f>E567</f>
        <v>0</v>
      </c>
    </row>
    <row r="567" spans="1:5" ht="12.75" thickBot="1" x14ac:dyDescent="0.25">
      <c r="A567" s="62" t="s">
        <v>57</v>
      </c>
      <c r="B567" s="279"/>
      <c r="C567" s="299"/>
      <c r="D567" s="299"/>
      <c r="E567" s="299"/>
    </row>
    <row r="568" spans="1:5" ht="12.75" thickBot="1" x14ac:dyDescent="0.25">
      <c r="A568" s="62" t="s">
        <v>58</v>
      </c>
      <c r="B568" s="279"/>
      <c r="C568" s="281"/>
      <c r="D568" s="282"/>
      <c r="E568" s="282"/>
    </row>
    <row r="569" spans="1:5" ht="12.75" thickBot="1" x14ac:dyDescent="0.25">
      <c r="A569" s="63" t="s">
        <v>31</v>
      </c>
      <c r="B569" s="279">
        <f>B566+B563+B560+B557+B554+B551+B548</f>
        <v>246602</v>
      </c>
      <c r="C569" s="279">
        <f>C566+C563+C560+C557+C554+C551+C548</f>
        <v>263800</v>
      </c>
      <c r="D569" s="279">
        <f>D566+D563+D560+D557+D554+D551+D548</f>
        <v>264600</v>
      </c>
      <c r="E569" s="279">
        <f>E566+E563+E560+E557+E554+E551+E548</f>
        <v>264600</v>
      </c>
    </row>
    <row r="570" spans="1:5" ht="12.75" thickBot="1" x14ac:dyDescent="0.25">
      <c r="A570" s="64" t="s">
        <v>32</v>
      </c>
      <c r="B570" s="283">
        <f>IF(B569-B540=0,0,"Error")</f>
        <v>0</v>
      </c>
      <c r="C570" s="283">
        <f>IF(C569-C540=0,0,"Error")</f>
        <v>0</v>
      </c>
      <c r="D570" s="283">
        <f>IF(D569-D540=0,0,"Error")</f>
        <v>0</v>
      </c>
      <c r="E570" s="283">
        <f>IF(E569-E540=0,0,"Error")</f>
        <v>0</v>
      </c>
    </row>
    <row r="571" spans="1:5" ht="12.75" thickBot="1" x14ac:dyDescent="0.25">
      <c r="A571" s="86" t="s">
        <v>40</v>
      </c>
      <c r="B571" s="437" t="s">
        <v>385</v>
      </c>
      <c r="C571" s="438"/>
      <c r="D571" s="438"/>
      <c r="E571" s="439"/>
    </row>
    <row r="572" spans="1:5" ht="39" customHeight="1" thickBot="1" x14ac:dyDescent="0.25">
      <c r="A572" s="87" t="s">
        <v>15</v>
      </c>
      <c r="B572" s="429" t="s">
        <v>386</v>
      </c>
      <c r="C572" s="430"/>
      <c r="D572" s="430"/>
      <c r="E572" s="431"/>
    </row>
    <row r="573" spans="1:5" ht="12.75" thickBot="1" x14ac:dyDescent="0.25">
      <c r="A573" s="87" t="s">
        <v>16</v>
      </c>
      <c r="B573" s="437" t="s">
        <v>387</v>
      </c>
      <c r="C573" s="438"/>
      <c r="D573" s="438"/>
      <c r="E573" s="439"/>
    </row>
    <row r="574" spans="1:5" ht="12.75" customHeight="1" x14ac:dyDescent="0.2">
      <c r="A574" s="432"/>
      <c r="B574" s="273">
        <v>2019</v>
      </c>
      <c r="C574" s="274">
        <v>2020</v>
      </c>
      <c r="D574" s="274">
        <v>2021</v>
      </c>
      <c r="E574" s="274">
        <v>2022</v>
      </c>
    </row>
    <row r="575" spans="1:5" ht="9" customHeight="1" thickBot="1" x14ac:dyDescent="0.25">
      <c r="A575" s="433"/>
      <c r="B575" s="275" t="s">
        <v>8</v>
      </c>
      <c r="C575" s="276" t="s">
        <v>9</v>
      </c>
      <c r="D575" s="276" t="s">
        <v>9</v>
      </c>
      <c r="E575" s="276" t="s">
        <v>9</v>
      </c>
    </row>
    <row r="576" spans="1:5" ht="12.75" thickBot="1" x14ac:dyDescent="0.25">
      <c r="A576" s="60" t="s">
        <v>17</v>
      </c>
      <c r="B576" s="209">
        <v>480</v>
      </c>
      <c r="C576" s="284">
        <v>480</v>
      </c>
      <c r="D576" s="284">
        <v>510</v>
      </c>
      <c r="E576" s="284">
        <v>524</v>
      </c>
    </row>
    <row r="577" spans="1:5" ht="12.75" thickBot="1" x14ac:dyDescent="0.25">
      <c r="A577" s="60" t="s">
        <v>18</v>
      </c>
      <c r="B577" s="209">
        <f>B606</f>
        <v>1013816</v>
      </c>
      <c r="C577" s="209">
        <f>C606</f>
        <v>1040090</v>
      </c>
      <c r="D577" s="209">
        <f>D606</f>
        <v>1084589</v>
      </c>
      <c r="E577" s="209">
        <f>E606</f>
        <v>1114589</v>
      </c>
    </row>
    <row r="578" spans="1:5" ht="12.75" thickBot="1" x14ac:dyDescent="0.25">
      <c r="A578" s="60" t="s">
        <v>19</v>
      </c>
      <c r="B578" s="209">
        <f>B577/B576</f>
        <v>2112.1166666666668</v>
      </c>
      <c r="C578" s="209">
        <f>C577/C576</f>
        <v>2166.8541666666665</v>
      </c>
      <c r="D578" s="209">
        <f>D577/D576</f>
        <v>2126.6450980392156</v>
      </c>
      <c r="E578" s="209">
        <f>E577/E576</f>
        <v>2127.0782442748091</v>
      </c>
    </row>
    <row r="579" spans="1:5" ht="12.75" thickBot="1" x14ac:dyDescent="0.25">
      <c r="A579" s="60" t="s">
        <v>20</v>
      </c>
      <c r="B579" s="209"/>
      <c r="C579" s="277">
        <f t="shared" ref="C579:E581" si="17">C576/B576-1</f>
        <v>0</v>
      </c>
      <c r="D579" s="277">
        <f t="shared" si="17"/>
        <v>6.25E-2</v>
      </c>
      <c r="E579" s="277">
        <f t="shared" si="17"/>
        <v>2.7450980392156765E-2</v>
      </c>
    </row>
    <row r="580" spans="1:5" ht="17.25" customHeight="1" thickBot="1" x14ac:dyDescent="0.25">
      <c r="A580" s="60" t="s">
        <v>22</v>
      </c>
      <c r="B580" s="209"/>
      <c r="C580" s="277">
        <f t="shared" si="17"/>
        <v>2.5915945299738841E-2</v>
      </c>
      <c r="D580" s="277">
        <f t="shared" si="17"/>
        <v>4.2783797555980829E-2</v>
      </c>
      <c r="E580" s="277">
        <f t="shared" si="17"/>
        <v>2.7660247337931709E-2</v>
      </c>
    </row>
    <row r="581" spans="1:5" ht="12.75" thickBot="1" x14ac:dyDescent="0.25">
      <c r="A581" s="60" t="s">
        <v>23</v>
      </c>
      <c r="B581" s="209"/>
      <c r="C581" s="277">
        <f t="shared" si="17"/>
        <v>2.5915945299738619E-2</v>
      </c>
      <c r="D581" s="277">
        <f t="shared" si="17"/>
        <v>-1.8556425829665213E-2</v>
      </c>
      <c r="E581" s="277">
        <f t="shared" si="17"/>
        <v>2.0367584417013695E-4</v>
      </c>
    </row>
    <row r="582" spans="1:5" ht="12.75" customHeight="1" thickBot="1" x14ac:dyDescent="0.25">
      <c r="A582" s="434" t="s">
        <v>388</v>
      </c>
      <c r="B582" s="435"/>
      <c r="C582" s="435"/>
      <c r="D582" s="435"/>
      <c r="E582" s="436"/>
    </row>
    <row r="583" spans="1:5" x14ac:dyDescent="0.2">
      <c r="A583" s="432"/>
      <c r="B583" s="273">
        <v>2019</v>
      </c>
      <c r="C583" s="274">
        <v>2020</v>
      </c>
      <c r="D583" s="274">
        <v>2021</v>
      </c>
      <c r="E583" s="274">
        <v>2022</v>
      </c>
    </row>
    <row r="584" spans="1:5" ht="12.75" thickBot="1" x14ac:dyDescent="0.25">
      <c r="A584" s="433"/>
      <c r="B584" s="275" t="s">
        <v>8</v>
      </c>
      <c r="C584" s="276" t="s">
        <v>9</v>
      </c>
      <c r="D584" s="276" t="s">
        <v>9</v>
      </c>
      <c r="E584" s="276" t="s">
        <v>9</v>
      </c>
    </row>
    <row r="585" spans="1:5" ht="17.25" customHeight="1" thickBot="1" x14ac:dyDescent="0.25">
      <c r="A585" s="61" t="s">
        <v>24</v>
      </c>
      <c r="B585" s="278">
        <f>B586</f>
        <v>705732</v>
      </c>
      <c r="C585" s="278">
        <f>C586+C587</f>
        <v>741000</v>
      </c>
      <c r="D585" s="278">
        <f>D586</f>
        <v>755732</v>
      </c>
      <c r="E585" s="278">
        <f>E586</f>
        <v>785732</v>
      </c>
    </row>
    <row r="586" spans="1:5" ht="27" customHeight="1" thickBot="1" x14ac:dyDescent="0.25">
      <c r="A586" s="62" t="s">
        <v>57</v>
      </c>
      <c r="B586" s="279">
        <v>705732</v>
      </c>
      <c r="C586" s="278">
        <v>741000</v>
      </c>
      <c r="D586" s="278">
        <v>755732</v>
      </c>
      <c r="E586" s="278">
        <v>785732</v>
      </c>
    </row>
    <row r="587" spans="1:5" ht="12.75" thickBot="1" x14ac:dyDescent="0.25">
      <c r="A587" s="62" t="s">
        <v>58</v>
      </c>
      <c r="B587" s="279"/>
      <c r="C587" s="280"/>
      <c r="D587" s="280"/>
      <c r="E587" s="280"/>
    </row>
    <row r="588" spans="1:5" ht="24.75" thickBot="1" x14ac:dyDescent="0.25">
      <c r="A588" s="61" t="s">
        <v>25</v>
      </c>
      <c r="B588" s="278">
        <f>B589</f>
        <v>113434</v>
      </c>
      <c r="C588" s="278">
        <f>C589+C590</f>
        <v>119440</v>
      </c>
      <c r="D588" s="278">
        <f>D589+D590</f>
        <v>126207</v>
      </c>
      <c r="E588" s="278">
        <f>E589+E590</f>
        <v>126207</v>
      </c>
    </row>
    <row r="589" spans="1:5" ht="12.75" thickBot="1" x14ac:dyDescent="0.25">
      <c r="A589" s="62" t="s">
        <v>57</v>
      </c>
      <c r="B589" s="279">
        <v>113434</v>
      </c>
      <c r="C589" s="278">
        <v>119440</v>
      </c>
      <c r="D589" s="278">
        <v>126207</v>
      </c>
      <c r="E589" s="278">
        <v>126207</v>
      </c>
    </row>
    <row r="590" spans="1:5" ht="12.75" thickBot="1" x14ac:dyDescent="0.25">
      <c r="A590" s="62" t="s">
        <v>58</v>
      </c>
      <c r="B590" s="279"/>
      <c r="C590" s="278"/>
      <c r="D590" s="278"/>
      <c r="E590" s="278"/>
    </row>
    <row r="591" spans="1:5" ht="12.75" thickBot="1" x14ac:dyDescent="0.25">
      <c r="A591" s="61" t="s">
        <v>26</v>
      </c>
      <c r="B591" s="279">
        <f>B592</f>
        <v>194650</v>
      </c>
      <c r="C591" s="278">
        <f>C592+C593</f>
        <v>179650</v>
      </c>
      <c r="D591" s="278">
        <f>D592+D593</f>
        <v>202650</v>
      </c>
      <c r="E591" s="278">
        <f>E592+E593</f>
        <v>202650</v>
      </c>
    </row>
    <row r="592" spans="1:5" ht="12.75" thickBot="1" x14ac:dyDescent="0.25">
      <c r="A592" s="62" t="s">
        <v>57</v>
      </c>
      <c r="B592" s="279">
        <v>194650</v>
      </c>
      <c r="C592" s="278">
        <v>179650</v>
      </c>
      <c r="D592" s="278">
        <v>202650</v>
      </c>
      <c r="E592" s="278">
        <v>202650</v>
      </c>
    </row>
    <row r="593" spans="1:5" ht="12.75" thickBot="1" x14ac:dyDescent="0.25">
      <c r="A593" s="62" t="s">
        <v>58</v>
      </c>
      <c r="B593" s="279"/>
      <c r="C593" s="278"/>
      <c r="D593" s="278"/>
      <c r="E593" s="278"/>
    </row>
    <row r="594" spans="1:5" ht="12.75" thickBot="1" x14ac:dyDescent="0.25">
      <c r="A594" s="61" t="s">
        <v>27</v>
      </c>
      <c r="B594" s="279"/>
      <c r="C594" s="278"/>
      <c r="D594" s="278"/>
      <c r="E594" s="278"/>
    </row>
    <row r="595" spans="1:5" ht="12.75" thickBot="1" x14ac:dyDescent="0.25">
      <c r="A595" s="62" t="s">
        <v>57</v>
      </c>
      <c r="B595" s="279"/>
      <c r="C595" s="278"/>
      <c r="D595" s="278"/>
      <c r="E595" s="278"/>
    </row>
    <row r="596" spans="1:5" ht="12.75" thickBot="1" x14ac:dyDescent="0.25">
      <c r="A596" s="62" t="s">
        <v>58</v>
      </c>
      <c r="B596" s="279"/>
      <c r="C596" s="278"/>
      <c r="D596" s="278"/>
      <c r="E596" s="278"/>
    </row>
    <row r="597" spans="1:5" ht="12.75" thickBot="1" x14ac:dyDescent="0.25">
      <c r="A597" s="61" t="s">
        <v>28</v>
      </c>
      <c r="B597" s="279"/>
      <c r="C597" s="278"/>
      <c r="D597" s="278"/>
      <c r="E597" s="278"/>
    </row>
    <row r="598" spans="1:5" ht="15.75" customHeight="1" thickBot="1" x14ac:dyDescent="0.25">
      <c r="A598" s="62" t="s">
        <v>57</v>
      </c>
      <c r="B598" s="279"/>
      <c r="C598" s="278"/>
      <c r="D598" s="278"/>
      <c r="E598" s="278"/>
    </row>
    <row r="599" spans="1:5" ht="12.75" thickBot="1" x14ac:dyDescent="0.25">
      <c r="A599" s="62" t="s">
        <v>58</v>
      </c>
      <c r="B599" s="279"/>
      <c r="C599" s="278"/>
      <c r="D599" s="278"/>
      <c r="E599" s="278"/>
    </row>
    <row r="600" spans="1:5" ht="12.75" thickBot="1" x14ac:dyDescent="0.25">
      <c r="A600" s="61" t="s">
        <v>29</v>
      </c>
      <c r="B600" s="279"/>
      <c r="C600" s="278"/>
      <c r="D600" s="278"/>
      <c r="E600" s="278"/>
    </row>
    <row r="601" spans="1:5" ht="12.75" thickBot="1" x14ac:dyDescent="0.25">
      <c r="A601" s="62" t="s">
        <v>57</v>
      </c>
      <c r="B601" s="279"/>
      <c r="C601" s="278"/>
      <c r="D601" s="278"/>
      <c r="E601" s="278"/>
    </row>
    <row r="602" spans="1:5" ht="12.75" thickBot="1" x14ac:dyDescent="0.25">
      <c r="A602" s="62" t="s">
        <v>58</v>
      </c>
      <c r="B602" s="279"/>
      <c r="C602" s="278"/>
      <c r="D602" s="278"/>
      <c r="E602" s="278"/>
    </row>
    <row r="603" spans="1:5" ht="17.25" customHeight="1" thickBot="1" x14ac:dyDescent="0.25">
      <c r="A603" s="61" t="s">
        <v>30</v>
      </c>
      <c r="B603" s="279">
        <f>B604</f>
        <v>0</v>
      </c>
      <c r="C603" s="285">
        <f>C604+C605</f>
        <v>0</v>
      </c>
      <c r="D603" s="285">
        <f>D604+D605</f>
        <v>0</v>
      </c>
      <c r="E603" s="285">
        <f>E604+E605</f>
        <v>0</v>
      </c>
    </row>
    <row r="604" spans="1:5" ht="12.75" thickBot="1" x14ac:dyDescent="0.25">
      <c r="A604" s="62" t="s">
        <v>57</v>
      </c>
      <c r="B604" s="279"/>
      <c r="C604" s="285"/>
      <c r="D604" s="285"/>
      <c r="E604" s="285"/>
    </row>
    <row r="605" spans="1:5" ht="12.75" thickBot="1" x14ac:dyDescent="0.25">
      <c r="A605" s="67" t="s">
        <v>58</v>
      </c>
      <c r="B605" s="279"/>
      <c r="C605" s="278"/>
      <c r="D605" s="278"/>
      <c r="E605" s="278"/>
    </row>
    <row r="606" spans="1:5" ht="12.75" thickBot="1" x14ac:dyDescent="0.25">
      <c r="A606" s="68" t="s">
        <v>41</v>
      </c>
      <c r="B606" s="279">
        <f>B603+B600+B597+B594+B591+B588+B585</f>
        <v>1013816</v>
      </c>
      <c r="C606" s="279">
        <f>C603+C600+C597+C594+C591+C588+C585</f>
        <v>1040090</v>
      </c>
      <c r="D606" s="279">
        <f>D603+D600+D597+D594+D591+D588+D585</f>
        <v>1084589</v>
      </c>
      <c r="E606" s="279">
        <f>E603+E600+E597+E594+E591+E588+E585</f>
        <v>1114589</v>
      </c>
    </row>
    <row r="607" spans="1:5" ht="12.75" thickBot="1" x14ac:dyDescent="0.25">
      <c r="A607" s="64" t="s">
        <v>32</v>
      </c>
      <c r="B607" s="283">
        <f>IF(B606-B577=0,0,"Error")</f>
        <v>0</v>
      </c>
      <c r="C607" s="283">
        <f>IF(C606-C577=0,0,"Error")</f>
        <v>0</v>
      </c>
      <c r="D607" s="283">
        <f>IF(D606-D577=0,0,"Error")</f>
        <v>0</v>
      </c>
      <c r="E607" s="283">
        <f>IF(E606-E577=0,0,"Error")</f>
        <v>0</v>
      </c>
    </row>
    <row r="608" spans="1:5" ht="12.75" thickBot="1" x14ac:dyDescent="0.25">
      <c r="A608" s="86" t="s">
        <v>47</v>
      </c>
      <c r="B608" s="437" t="s">
        <v>389</v>
      </c>
      <c r="C608" s="438"/>
      <c r="D608" s="438"/>
      <c r="E608" s="439"/>
    </row>
    <row r="609" spans="1:5" ht="12.75" customHeight="1" thickBot="1" x14ac:dyDescent="0.25">
      <c r="A609" s="87" t="s">
        <v>15</v>
      </c>
      <c r="B609" s="429" t="s">
        <v>390</v>
      </c>
      <c r="C609" s="430"/>
      <c r="D609" s="430"/>
      <c r="E609" s="431"/>
    </row>
    <row r="610" spans="1:5" ht="12.75" thickBot="1" x14ac:dyDescent="0.25">
      <c r="A610" s="87" t="s">
        <v>16</v>
      </c>
      <c r="B610" s="437" t="s">
        <v>384</v>
      </c>
      <c r="C610" s="438"/>
      <c r="D610" s="438"/>
      <c r="E610" s="439"/>
    </row>
    <row r="611" spans="1:5" x14ac:dyDescent="0.2">
      <c r="A611" s="432"/>
      <c r="B611" s="273">
        <v>2019</v>
      </c>
      <c r="C611" s="274">
        <v>2020</v>
      </c>
      <c r="D611" s="274">
        <v>2021</v>
      </c>
      <c r="E611" s="274">
        <v>2022</v>
      </c>
    </row>
    <row r="612" spans="1:5" ht="12.75" thickBot="1" x14ac:dyDescent="0.25">
      <c r="A612" s="433"/>
      <c r="B612" s="275" t="s">
        <v>8</v>
      </c>
      <c r="C612" s="276" t="s">
        <v>9</v>
      </c>
      <c r="D612" s="276" t="s">
        <v>9</v>
      </c>
      <c r="E612" s="276" t="s">
        <v>9</v>
      </c>
    </row>
    <row r="613" spans="1:5" ht="12.75" thickBot="1" x14ac:dyDescent="0.25">
      <c r="A613" s="60" t="s">
        <v>17</v>
      </c>
      <c r="B613" s="209">
        <v>5189</v>
      </c>
      <c r="C613" s="209"/>
      <c r="D613" s="209"/>
      <c r="E613" s="209">
        <v>5189</v>
      </c>
    </row>
    <row r="614" spans="1:5" ht="12.75" thickBot="1" x14ac:dyDescent="0.25">
      <c r="A614" s="60" t="s">
        <v>18</v>
      </c>
      <c r="B614" s="209">
        <f>B643</f>
        <v>5494043</v>
      </c>
      <c r="C614" s="209"/>
      <c r="D614" s="209"/>
      <c r="E614" s="209">
        <f>E643</f>
        <v>0</v>
      </c>
    </row>
    <row r="615" spans="1:5" ht="12.75" thickBot="1" x14ac:dyDescent="0.25">
      <c r="A615" s="60" t="s">
        <v>19</v>
      </c>
      <c r="B615" s="209">
        <f>B614/B613</f>
        <v>1058.7864713817692</v>
      </c>
      <c r="C615" s="209" t="e">
        <f>C614/C613</f>
        <v>#DIV/0!</v>
      </c>
      <c r="D615" s="209" t="e">
        <f>D614/D613</f>
        <v>#DIV/0!</v>
      </c>
      <c r="E615" s="209">
        <f>E614/E613</f>
        <v>0</v>
      </c>
    </row>
    <row r="616" spans="1:5" ht="17.25" customHeight="1" thickBot="1" x14ac:dyDescent="0.25">
      <c r="A616" s="60" t="s">
        <v>20</v>
      </c>
      <c r="B616" s="209"/>
      <c r="C616" s="277">
        <f t="shared" ref="C616:E618" si="18">C613/B613-1</f>
        <v>-1</v>
      </c>
      <c r="D616" s="277" t="e">
        <f t="shared" si="18"/>
        <v>#DIV/0!</v>
      </c>
      <c r="E616" s="277" t="e">
        <f t="shared" si="18"/>
        <v>#DIV/0!</v>
      </c>
    </row>
    <row r="617" spans="1:5" ht="12.75" thickBot="1" x14ac:dyDescent="0.25">
      <c r="A617" s="60" t="s">
        <v>22</v>
      </c>
      <c r="B617" s="209"/>
      <c r="C617" s="277">
        <f t="shared" si="18"/>
        <v>-1</v>
      </c>
      <c r="D617" s="277" t="e">
        <f t="shared" si="18"/>
        <v>#DIV/0!</v>
      </c>
      <c r="E617" s="277" t="e">
        <f t="shared" si="18"/>
        <v>#DIV/0!</v>
      </c>
    </row>
    <row r="618" spans="1:5" ht="12.75" thickBot="1" x14ac:dyDescent="0.25">
      <c r="A618" s="60" t="s">
        <v>23</v>
      </c>
      <c r="B618" s="209"/>
      <c r="C618" s="277" t="e">
        <f t="shared" si="18"/>
        <v>#DIV/0!</v>
      </c>
      <c r="D618" s="277" t="e">
        <f t="shared" si="18"/>
        <v>#DIV/0!</v>
      </c>
      <c r="E618" s="277" t="e">
        <f t="shared" si="18"/>
        <v>#DIV/0!</v>
      </c>
    </row>
    <row r="619" spans="1:5" ht="12.75" customHeight="1" thickBot="1" x14ac:dyDescent="0.25">
      <c r="A619" s="434" t="s">
        <v>391</v>
      </c>
      <c r="B619" s="435"/>
      <c r="C619" s="435"/>
      <c r="D619" s="435"/>
      <c r="E619" s="436"/>
    </row>
    <row r="620" spans="1:5" x14ac:dyDescent="0.2">
      <c r="A620" s="432"/>
      <c r="B620" s="273">
        <v>2019</v>
      </c>
      <c r="C620" s="274">
        <v>2020</v>
      </c>
      <c r="D620" s="274">
        <v>2021</v>
      </c>
      <c r="E620" s="274">
        <v>2022</v>
      </c>
    </row>
    <row r="621" spans="1:5" ht="17.25" customHeight="1" thickBot="1" x14ac:dyDescent="0.25">
      <c r="A621" s="433"/>
      <c r="B621" s="275" t="s">
        <v>8</v>
      </c>
      <c r="C621" s="276" t="s">
        <v>9</v>
      </c>
      <c r="D621" s="276" t="s">
        <v>9</v>
      </c>
      <c r="E621" s="276" t="s">
        <v>9</v>
      </c>
    </row>
    <row r="622" spans="1:5" s="50" customFormat="1" ht="12.75" thickBot="1" x14ac:dyDescent="0.25">
      <c r="A622" s="88" t="s">
        <v>24</v>
      </c>
      <c r="B622" s="278">
        <f>B623</f>
        <v>4430803</v>
      </c>
      <c r="C622" s="278">
        <f>C623+C624</f>
        <v>0</v>
      </c>
      <c r="D622" s="278">
        <f>D623+D624</f>
        <v>0</v>
      </c>
      <c r="E622" s="278">
        <f>E623+E624</f>
        <v>0</v>
      </c>
    </row>
    <row r="623" spans="1:5" s="50" customFormat="1" ht="12.75" thickBot="1" x14ac:dyDescent="0.25">
      <c r="A623" s="89" t="s">
        <v>57</v>
      </c>
      <c r="B623" s="279">
        <v>4430803</v>
      </c>
      <c r="C623" s="278"/>
      <c r="D623" s="278"/>
      <c r="E623" s="278"/>
    </row>
    <row r="624" spans="1:5" s="50" customFormat="1" ht="12.75" thickBot="1" x14ac:dyDescent="0.25">
      <c r="A624" s="89" t="s">
        <v>58</v>
      </c>
      <c r="B624" s="279"/>
      <c r="C624" s="280"/>
      <c r="D624" s="280"/>
      <c r="E624" s="280"/>
    </row>
    <row r="625" spans="1:5" s="50" customFormat="1" ht="24.75" thickBot="1" x14ac:dyDescent="0.25">
      <c r="A625" s="88" t="s">
        <v>25</v>
      </c>
      <c r="B625" s="278">
        <f>B626</f>
        <v>777418</v>
      </c>
      <c r="C625" s="278">
        <f>C626</f>
        <v>0</v>
      </c>
      <c r="D625" s="278">
        <f>D626</f>
        <v>0</v>
      </c>
      <c r="E625" s="278">
        <f>E626</f>
        <v>0</v>
      </c>
    </row>
    <row r="626" spans="1:5" s="50" customFormat="1" ht="12.75" thickBot="1" x14ac:dyDescent="0.25">
      <c r="A626" s="89" t="s">
        <v>57</v>
      </c>
      <c r="B626" s="279">
        <v>777418</v>
      </c>
      <c r="C626" s="278"/>
      <c r="D626" s="278"/>
      <c r="E626" s="278"/>
    </row>
    <row r="627" spans="1:5" s="50" customFormat="1" ht="12.75" thickBot="1" x14ac:dyDescent="0.25">
      <c r="A627" s="89" t="s">
        <v>58</v>
      </c>
      <c r="B627" s="279"/>
      <c r="C627" s="278"/>
      <c r="D627" s="278"/>
      <c r="E627" s="278"/>
    </row>
    <row r="628" spans="1:5" s="50" customFormat="1" ht="12.75" thickBot="1" x14ac:dyDescent="0.25">
      <c r="A628" s="88" t="s">
        <v>26</v>
      </c>
      <c r="B628" s="279">
        <f>B629</f>
        <v>285822</v>
      </c>
      <c r="C628" s="278">
        <f>C629</f>
        <v>0</v>
      </c>
      <c r="D628" s="278">
        <f>D629</f>
        <v>0</v>
      </c>
      <c r="E628" s="278">
        <f>E629</f>
        <v>0</v>
      </c>
    </row>
    <row r="629" spans="1:5" s="50" customFormat="1" ht="12.75" thickBot="1" x14ac:dyDescent="0.25">
      <c r="A629" s="89" t="s">
        <v>57</v>
      </c>
      <c r="B629" s="279">
        <v>285822</v>
      </c>
      <c r="C629" s="278"/>
      <c r="D629" s="278"/>
      <c r="E629" s="278"/>
    </row>
    <row r="630" spans="1:5" ht="12.75" thickBot="1" x14ac:dyDescent="0.25">
      <c r="A630" s="62" t="s">
        <v>58</v>
      </c>
      <c r="B630" s="279"/>
      <c r="C630" s="278"/>
      <c r="D630" s="278"/>
      <c r="E630" s="278"/>
    </row>
    <row r="631" spans="1:5" ht="12.75" thickBot="1" x14ac:dyDescent="0.25">
      <c r="A631" s="61" t="s">
        <v>27</v>
      </c>
      <c r="B631" s="279"/>
      <c r="C631" s="278"/>
      <c r="D631" s="278"/>
      <c r="E631" s="278"/>
    </row>
    <row r="632" spans="1:5" ht="12.75" thickBot="1" x14ac:dyDescent="0.25">
      <c r="A632" s="62" t="s">
        <v>57</v>
      </c>
      <c r="B632" s="279"/>
      <c r="C632" s="278"/>
      <c r="D632" s="278"/>
      <c r="E632" s="278"/>
    </row>
    <row r="633" spans="1:5" ht="12.75" thickBot="1" x14ac:dyDescent="0.25">
      <c r="A633" s="62" t="s">
        <v>58</v>
      </c>
      <c r="B633" s="279"/>
      <c r="C633" s="278"/>
      <c r="D633" s="278"/>
      <c r="E633" s="278"/>
    </row>
    <row r="634" spans="1:5" ht="17.25" customHeight="1" thickBot="1" x14ac:dyDescent="0.25">
      <c r="A634" s="61" t="s">
        <v>28</v>
      </c>
      <c r="B634" s="279"/>
      <c r="C634" s="278"/>
      <c r="D634" s="278"/>
      <c r="E634" s="278"/>
    </row>
    <row r="635" spans="1:5" ht="12.75" thickBot="1" x14ac:dyDescent="0.25">
      <c r="A635" s="62" t="s">
        <v>57</v>
      </c>
      <c r="B635" s="279"/>
      <c r="C635" s="278"/>
      <c r="D635" s="278"/>
      <c r="E635" s="278"/>
    </row>
    <row r="636" spans="1:5" ht="12.75" thickBot="1" x14ac:dyDescent="0.25">
      <c r="A636" s="62" t="s">
        <v>58</v>
      </c>
      <c r="B636" s="279"/>
      <c r="C636" s="278"/>
      <c r="D636" s="278"/>
      <c r="E636" s="278"/>
    </row>
    <row r="637" spans="1:5" ht="12.75" thickBot="1" x14ac:dyDescent="0.25">
      <c r="A637" s="61" t="s">
        <v>29</v>
      </c>
      <c r="B637" s="279">
        <v>0</v>
      </c>
      <c r="C637" s="278">
        <v>0</v>
      </c>
      <c r="D637" s="278">
        <v>0</v>
      </c>
      <c r="E637" s="278">
        <v>0</v>
      </c>
    </row>
    <row r="638" spans="1:5" ht="12.75" thickBot="1" x14ac:dyDescent="0.25">
      <c r="A638" s="62" t="s">
        <v>57</v>
      </c>
      <c r="B638" s="279"/>
      <c r="C638" s="278"/>
      <c r="D638" s="278"/>
      <c r="E638" s="278"/>
    </row>
    <row r="639" spans="1:5" ht="17.25" customHeight="1" thickBot="1" x14ac:dyDescent="0.25">
      <c r="A639" s="62" t="s">
        <v>58</v>
      </c>
      <c r="B639" s="279"/>
      <c r="C639" s="278"/>
      <c r="D639" s="278"/>
      <c r="E639" s="278"/>
    </row>
    <row r="640" spans="1:5" ht="24.75" thickBot="1" x14ac:dyDescent="0.25">
      <c r="A640" s="61" t="s">
        <v>30</v>
      </c>
      <c r="B640" s="279">
        <f>B641</f>
        <v>0</v>
      </c>
      <c r="C640" s="278">
        <f>C641</f>
        <v>0</v>
      </c>
      <c r="D640" s="278">
        <f>D641</f>
        <v>0</v>
      </c>
      <c r="E640" s="278">
        <f>E641</f>
        <v>0</v>
      </c>
    </row>
    <row r="641" spans="1:5" ht="12.75" thickBot="1" x14ac:dyDescent="0.25">
      <c r="A641" s="62" t="s">
        <v>57</v>
      </c>
      <c r="B641" s="279"/>
      <c r="C641" s="278"/>
      <c r="D641" s="278"/>
      <c r="E641" s="278"/>
    </row>
    <row r="642" spans="1:5" ht="12.75" thickBot="1" x14ac:dyDescent="0.25">
      <c r="A642" s="62" t="s">
        <v>58</v>
      </c>
      <c r="B642" s="279"/>
      <c r="C642" s="278"/>
      <c r="D642" s="278"/>
      <c r="E642" s="278"/>
    </row>
    <row r="643" spans="1:5" ht="12.75" thickBot="1" x14ac:dyDescent="0.25">
      <c r="A643" s="70" t="s">
        <v>48</v>
      </c>
      <c r="B643" s="279">
        <f>B640+B637+B634+B631+B628+B625+B622</f>
        <v>5494043</v>
      </c>
      <c r="C643" s="279">
        <f>C640+C637+C634+C631+C628+C625+C622</f>
        <v>0</v>
      </c>
      <c r="D643" s="279">
        <f>D640+D637+D634+D631+D628+D625+D622</f>
        <v>0</v>
      </c>
      <c r="E643" s="279">
        <f>E640+E637+E634+E631+E628+E625+E622</f>
        <v>0</v>
      </c>
    </row>
    <row r="644" spans="1:5" ht="12.75" thickBot="1" x14ac:dyDescent="0.25">
      <c r="A644" s="90" t="s">
        <v>32</v>
      </c>
      <c r="B644" s="283">
        <f>IF(B643-B614=0,0,"Error")</f>
        <v>0</v>
      </c>
      <c r="C644" s="283">
        <f>IF(C643-C614=0,0,"Error")</f>
        <v>0</v>
      </c>
      <c r="D644" s="283">
        <f>IF(D643-D614=0,0,"Error")</f>
        <v>0</v>
      </c>
      <c r="E644" s="283">
        <f>IF(E643-E614=0,0,"Error")</f>
        <v>0</v>
      </c>
    </row>
    <row r="645" spans="1:5" ht="12.75" thickBot="1" x14ac:dyDescent="0.25">
      <c r="A645" s="91" t="s">
        <v>49</v>
      </c>
      <c r="B645" s="438" t="s">
        <v>392</v>
      </c>
      <c r="C645" s="438"/>
      <c r="D645" s="438"/>
      <c r="E645" s="439"/>
    </row>
    <row r="646" spans="1:5" ht="12.75" customHeight="1" thickBot="1" x14ac:dyDescent="0.25">
      <c r="A646" s="87" t="s">
        <v>15</v>
      </c>
      <c r="B646" s="429" t="s">
        <v>393</v>
      </c>
      <c r="C646" s="430"/>
      <c r="D646" s="430"/>
      <c r="E646" s="431"/>
    </row>
    <row r="647" spans="1:5" ht="12.75" thickBot="1" x14ac:dyDescent="0.25">
      <c r="A647" s="87" t="s">
        <v>16</v>
      </c>
      <c r="B647" s="437" t="s">
        <v>394</v>
      </c>
      <c r="C647" s="438"/>
      <c r="D647" s="438"/>
      <c r="E647" s="439"/>
    </row>
    <row r="648" spans="1:5" x14ac:dyDescent="0.2">
      <c r="A648" s="432"/>
      <c r="B648" s="273">
        <v>2019</v>
      </c>
      <c r="C648" s="274">
        <v>2020</v>
      </c>
      <c r="D648" s="274">
        <v>2021</v>
      </c>
      <c r="E648" s="274">
        <v>2022</v>
      </c>
    </row>
    <row r="649" spans="1:5" ht="12.75" thickBot="1" x14ac:dyDescent="0.25">
      <c r="A649" s="433"/>
      <c r="B649" s="275" t="s">
        <v>8</v>
      </c>
      <c r="C649" s="276" t="s">
        <v>9</v>
      </c>
      <c r="D649" s="276" t="s">
        <v>9</v>
      </c>
      <c r="E649" s="276" t="s">
        <v>9</v>
      </c>
    </row>
    <row r="650" spans="1:5" ht="12.75" thickBot="1" x14ac:dyDescent="0.25">
      <c r="A650" s="60" t="s">
        <v>17</v>
      </c>
      <c r="B650" s="209">
        <v>56</v>
      </c>
      <c r="C650" s="209">
        <v>56</v>
      </c>
      <c r="D650" s="209">
        <v>56</v>
      </c>
      <c r="E650" s="209">
        <v>56</v>
      </c>
    </row>
    <row r="651" spans="1:5" ht="12.75" thickBot="1" x14ac:dyDescent="0.25">
      <c r="A651" s="60" t="s">
        <v>18</v>
      </c>
      <c r="B651" s="209">
        <f>B680</f>
        <v>262646</v>
      </c>
      <c r="C651" s="209">
        <f>C680</f>
        <v>266800</v>
      </c>
      <c r="D651" s="209">
        <f>D680</f>
        <v>266800</v>
      </c>
      <c r="E651" s="209">
        <f>E680</f>
        <v>266800</v>
      </c>
    </row>
    <row r="652" spans="1:5" ht="17.25" customHeight="1" thickBot="1" x14ac:dyDescent="0.25">
      <c r="A652" s="60" t="s">
        <v>19</v>
      </c>
      <c r="B652" s="209">
        <f>B651/B650</f>
        <v>4690.1071428571431</v>
      </c>
      <c r="C652" s="209">
        <f>C651/C650</f>
        <v>4764.2857142857147</v>
      </c>
      <c r="D652" s="209">
        <f>D651/D650</f>
        <v>4764.2857142857147</v>
      </c>
      <c r="E652" s="209">
        <f>E651/E650</f>
        <v>4764.2857142857147</v>
      </c>
    </row>
    <row r="653" spans="1:5" ht="12.75" thickBot="1" x14ac:dyDescent="0.25">
      <c r="A653" s="60" t="s">
        <v>20</v>
      </c>
      <c r="B653" s="209"/>
      <c r="C653" s="277">
        <f t="shared" ref="C653:E655" si="19">C650/B650-1</f>
        <v>0</v>
      </c>
      <c r="D653" s="277">
        <f t="shared" si="19"/>
        <v>0</v>
      </c>
      <c r="E653" s="277">
        <f t="shared" si="19"/>
        <v>0</v>
      </c>
    </row>
    <row r="654" spans="1:5" ht="12.75" thickBot="1" x14ac:dyDescent="0.25">
      <c r="A654" s="60" t="s">
        <v>22</v>
      </c>
      <c r="B654" s="209"/>
      <c r="C654" s="277">
        <f t="shared" si="19"/>
        <v>1.5815965215537187E-2</v>
      </c>
      <c r="D654" s="277">
        <f t="shared" si="19"/>
        <v>0</v>
      </c>
      <c r="E654" s="277">
        <f t="shared" si="19"/>
        <v>0</v>
      </c>
    </row>
    <row r="655" spans="1:5" ht="12.75" thickBot="1" x14ac:dyDescent="0.25">
      <c r="A655" s="60" t="s">
        <v>23</v>
      </c>
      <c r="B655" s="209"/>
      <c r="C655" s="277">
        <f t="shared" si="19"/>
        <v>1.5815965215537187E-2</v>
      </c>
      <c r="D655" s="277">
        <f t="shared" si="19"/>
        <v>0</v>
      </c>
      <c r="E655" s="277">
        <f t="shared" si="19"/>
        <v>0</v>
      </c>
    </row>
    <row r="656" spans="1:5" ht="12.75" customHeight="1" thickBot="1" x14ac:dyDescent="0.25">
      <c r="A656" s="434" t="s">
        <v>395</v>
      </c>
      <c r="B656" s="435"/>
      <c r="C656" s="435"/>
      <c r="D656" s="435"/>
      <c r="E656" s="436"/>
    </row>
    <row r="657" spans="1:5" ht="18" customHeight="1" x14ac:dyDescent="0.2">
      <c r="A657" s="432"/>
      <c r="B657" s="273">
        <v>2019</v>
      </c>
      <c r="C657" s="274">
        <v>2020</v>
      </c>
      <c r="D657" s="274">
        <v>2021</v>
      </c>
      <c r="E657" s="274">
        <v>2022</v>
      </c>
    </row>
    <row r="658" spans="1:5" ht="12.75" thickBot="1" x14ac:dyDescent="0.25">
      <c r="A658" s="433"/>
      <c r="B658" s="275" t="s">
        <v>8</v>
      </c>
      <c r="C658" s="276" t="s">
        <v>9</v>
      </c>
      <c r="D658" s="276" t="s">
        <v>9</v>
      </c>
      <c r="E658" s="276" t="s">
        <v>9</v>
      </c>
    </row>
    <row r="659" spans="1:5" ht="12.75" thickBot="1" x14ac:dyDescent="0.25">
      <c r="A659" s="61" t="s">
        <v>24</v>
      </c>
      <c r="B659" s="278">
        <f>B660</f>
        <v>223584</v>
      </c>
      <c r="C659" s="278">
        <f>C660+C661</f>
        <v>228000</v>
      </c>
      <c r="D659" s="278">
        <f>D660+D661</f>
        <v>228000</v>
      </c>
      <c r="E659" s="278">
        <f>E660+E661</f>
        <v>228000</v>
      </c>
    </row>
    <row r="660" spans="1:5" ht="12.75" thickBot="1" x14ac:dyDescent="0.25">
      <c r="A660" s="62" t="s">
        <v>57</v>
      </c>
      <c r="B660" s="279">
        <v>223584</v>
      </c>
      <c r="C660" s="278">
        <v>228000</v>
      </c>
      <c r="D660" s="278">
        <v>228000</v>
      </c>
      <c r="E660" s="278">
        <v>228000</v>
      </c>
    </row>
    <row r="661" spans="1:5" ht="12.75" thickBot="1" x14ac:dyDescent="0.25">
      <c r="A661" s="62" t="s">
        <v>58</v>
      </c>
      <c r="B661" s="279"/>
      <c r="C661" s="280"/>
      <c r="D661" s="280"/>
      <c r="E661" s="280"/>
    </row>
    <row r="662" spans="1:5" ht="24.75" thickBot="1" x14ac:dyDescent="0.25">
      <c r="A662" s="61" t="s">
        <v>25</v>
      </c>
      <c r="B662" s="278">
        <f>B663</f>
        <v>36562</v>
      </c>
      <c r="C662" s="278">
        <f>C663</f>
        <v>37300</v>
      </c>
      <c r="D662" s="278">
        <f>D663</f>
        <v>37300</v>
      </c>
      <c r="E662" s="278">
        <f>E663</f>
        <v>37300</v>
      </c>
    </row>
    <row r="663" spans="1:5" ht="12.75" thickBot="1" x14ac:dyDescent="0.25">
      <c r="A663" s="62" t="s">
        <v>57</v>
      </c>
      <c r="B663" s="279">
        <v>36562</v>
      </c>
      <c r="C663" s="278">
        <v>37300</v>
      </c>
      <c r="D663" s="278">
        <v>37300</v>
      </c>
      <c r="E663" s="278">
        <v>37300</v>
      </c>
    </row>
    <row r="664" spans="1:5" ht="12.75" thickBot="1" x14ac:dyDescent="0.25">
      <c r="A664" s="62" t="s">
        <v>58</v>
      </c>
      <c r="B664" s="279"/>
      <c r="C664" s="278"/>
      <c r="D664" s="278"/>
      <c r="E664" s="278"/>
    </row>
    <row r="665" spans="1:5" ht="12.75" thickBot="1" x14ac:dyDescent="0.25">
      <c r="A665" s="61" t="s">
        <v>26</v>
      </c>
      <c r="B665" s="279">
        <f>B666</f>
        <v>2500</v>
      </c>
      <c r="C665" s="278">
        <f>C666</f>
        <v>1500</v>
      </c>
      <c r="D665" s="278">
        <f>D666</f>
        <v>1500</v>
      </c>
      <c r="E665" s="278">
        <f>E666</f>
        <v>1500</v>
      </c>
    </row>
    <row r="666" spans="1:5" ht="12.75" thickBot="1" x14ac:dyDescent="0.25">
      <c r="A666" s="62" t="s">
        <v>57</v>
      </c>
      <c r="B666" s="279">
        <v>2500</v>
      </c>
      <c r="C666" s="278">
        <v>1500</v>
      </c>
      <c r="D666" s="278">
        <v>1500</v>
      </c>
      <c r="E666" s="278">
        <v>1500</v>
      </c>
    </row>
    <row r="667" spans="1:5" ht="12.75" thickBot="1" x14ac:dyDescent="0.25">
      <c r="A667" s="62" t="s">
        <v>58</v>
      </c>
      <c r="B667" s="279"/>
      <c r="C667" s="278"/>
      <c r="D667" s="278"/>
      <c r="E667" s="278"/>
    </row>
    <row r="668" spans="1:5" ht="12.75" thickBot="1" x14ac:dyDescent="0.25">
      <c r="A668" s="61" t="s">
        <v>27</v>
      </c>
      <c r="B668" s="279"/>
      <c r="C668" s="278"/>
      <c r="D668" s="278"/>
      <c r="E668" s="278"/>
    </row>
    <row r="669" spans="1:5" ht="12.75" thickBot="1" x14ac:dyDescent="0.25">
      <c r="A669" s="62" t="s">
        <v>57</v>
      </c>
      <c r="B669" s="279"/>
      <c r="C669" s="278"/>
      <c r="D669" s="278"/>
      <c r="E669" s="278"/>
    </row>
    <row r="670" spans="1:5" ht="17.25" customHeight="1" thickBot="1" x14ac:dyDescent="0.25">
      <c r="A670" s="62" t="s">
        <v>58</v>
      </c>
      <c r="B670" s="279"/>
      <c r="C670" s="278"/>
      <c r="D670" s="278"/>
      <c r="E670" s="278"/>
    </row>
    <row r="671" spans="1:5" ht="12.75" thickBot="1" x14ac:dyDescent="0.25">
      <c r="A671" s="61" t="s">
        <v>28</v>
      </c>
      <c r="B671" s="279"/>
      <c r="C671" s="278"/>
      <c r="D671" s="278"/>
      <c r="E671" s="278"/>
    </row>
    <row r="672" spans="1:5" ht="12.75" thickBot="1" x14ac:dyDescent="0.25">
      <c r="A672" s="62" t="s">
        <v>57</v>
      </c>
      <c r="B672" s="279"/>
      <c r="C672" s="278"/>
      <c r="D672" s="278"/>
      <c r="E672" s="278"/>
    </row>
    <row r="673" spans="1:5" ht="12.75" thickBot="1" x14ac:dyDescent="0.25">
      <c r="A673" s="62" t="s">
        <v>58</v>
      </c>
      <c r="B673" s="279"/>
      <c r="C673" s="278"/>
      <c r="D673" s="278"/>
      <c r="E673" s="278"/>
    </row>
    <row r="674" spans="1:5" ht="12.75" thickBot="1" x14ac:dyDescent="0.25">
      <c r="A674" s="61" t="s">
        <v>29</v>
      </c>
      <c r="B674" s="279">
        <v>0</v>
      </c>
      <c r="C674" s="278">
        <v>0</v>
      </c>
      <c r="D674" s="278">
        <v>0</v>
      </c>
      <c r="E674" s="278">
        <v>0</v>
      </c>
    </row>
    <row r="675" spans="1:5" ht="17.25" customHeight="1" thickBot="1" x14ac:dyDescent="0.25">
      <c r="A675" s="62" t="s">
        <v>57</v>
      </c>
      <c r="B675" s="279"/>
      <c r="C675" s="278"/>
      <c r="D675" s="278"/>
      <c r="E675" s="278"/>
    </row>
    <row r="676" spans="1:5" ht="12.75" thickBot="1" x14ac:dyDescent="0.25">
      <c r="A676" s="62" t="s">
        <v>58</v>
      </c>
      <c r="B676" s="279"/>
      <c r="C676" s="278"/>
      <c r="D676" s="278"/>
      <c r="E676" s="278"/>
    </row>
    <row r="677" spans="1:5" ht="24.75" thickBot="1" x14ac:dyDescent="0.25">
      <c r="A677" s="61" t="s">
        <v>30</v>
      </c>
      <c r="B677" s="279">
        <f>B678</f>
        <v>0</v>
      </c>
      <c r="C677" s="278">
        <f>C678</f>
        <v>0</v>
      </c>
      <c r="D677" s="278">
        <f>D678</f>
        <v>0</v>
      </c>
      <c r="E677" s="278">
        <f>E678</f>
        <v>0</v>
      </c>
    </row>
    <row r="678" spans="1:5" ht="12.75" thickBot="1" x14ac:dyDescent="0.25">
      <c r="A678" s="62" t="s">
        <v>57</v>
      </c>
      <c r="B678" s="279"/>
      <c r="C678" s="278"/>
      <c r="D678" s="278"/>
      <c r="E678" s="278"/>
    </row>
    <row r="679" spans="1:5" ht="12.75" thickBot="1" x14ac:dyDescent="0.25">
      <c r="A679" s="62" t="s">
        <v>58</v>
      </c>
      <c r="B679" s="279"/>
      <c r="C679" s="278"/>
      <c r="D679" s="278"/>
      <c r="E679" s="278"/>
    </row>
    <row r="680" spans="1:5" ht="12.75" thickBot="1" x14ac:dyDescent="0.25">
      <c r="A680" s="70" t="s">
        <v>50</v>
      </c>
      <c r="B680" s="279">
        <f>B677+B674+B671+B668+B665+B662+B659</f>
        <v>262646</v>
      </c>
      <c r="C680" s="279">
        <f>C677+C674+C671+C668+C665+C662+C659</f>
        <v>266800</v>
      </c>
      <c r="D680" s="279">
        <f>D677+D674+D671+D668+D665+D662+D659</f>
        <v>266800</v>
      </c>
      <c r="E680" s="279">
        <f>E677+E674+E671+E668+E665+E662+E659</f>
        <v>266800</v>
      </c>
    </row>
    <row r="681" spans="1:5" ht="12.75" thickBot="1" x14ac:dyDescent="0.25">
      <c r="A681" s="90" t="s">
        <v>32</v>
      </c>
      <c r="B681" s="283">
        <f>IF(B680-B651=0,0,"Error")</f>
        <v>0</v>
      </c>
      <c r="C681" s="283">
        <f>IF(C680-C651=0,0,"Error")</f>
        <v>0</v>
      </c>
      <c r="D681" s="283">
        <f>IF(D680-D651=0,0,"Error")</f>
        <v>0</v>
      </c>
      <c r="E681" s="283">
        <f>IF(E680-E651=0,0,"Error")</f>
        <v>0</v>
      </c>
    </row>
    <row r="682" spans="1:5" s="49" customFormat="1" ht="12.75" thickBot="1" x14ac:dyDescent="0.25">
      <c r="A682" s="452" t="s">
        <v>33</v>
      </c>
      <c r="B682" s="453"/>
      <c r="C682" s="453"/>
      <c r="D682" s="453"/>
      <c r="E682" s="454"/>
    </row>
    <row r="683" spans="1:5" s="49" customFormat="1" ht="12.75" thickBot="1" x14ac:dyDescent="0.25">
      <c r="A683" s="452" t="s">
        <v>34</v>
      </c>
      <c r="B683" s="453"/>
      <c r="C683" s="453"/>
      <c r="D683" s="453"/>
      <c r="E683" s="454"/>
    </row>
    <row r="684" spans="1:5" s="49" customFormat="1" ht="12.75" thickBot="1" x14ac:dyDescent="0.25">
      <c r="A684" s="58" t="s">
        <v>396</v>
      </c>
      <c r="B684" s="455" t="s">
        <v>397</v>
      </c>
      <c r="C684" s="456"/>
      <c r="D684" s="457"/>
      <c r="E684" s="458"/>
    </row>
    <row r="685" spans="1:5" s="49" customFormat="1" ht="34.5" thickBot="1" x14ac:dyDescent="0.25">
      <c r="A685" s="58" t="s">
        <v>398</v>
      </c>
      <c r="B685" s="300"/>
      <c r="C685" s="301" t="s">
        <v>60</v>
      </c>
      <c r="D685" s="487"/>
      <c r="E685" s="488"/>
    </row>
    <row r="686" spans="1:5" s="49" customFormat="1" ht="12.75" thickBot="1" x14ac:dyDescent="0.25">
      <c r="A686" s="59" t="s">
        <v>15</v>
      </c>
      <c r="B686" s="429"/>
      <c r="C686" s="430"/>
      <c r="D686" s="430"/>
      <c r="E686" s="431"/>
    </row>
    <row r="687" spans="1:5" s="49" customFormat="1" ht="12.75" thickBot="1" x14ac:dyDescent="0.25">
      <c r="A687" s="59" t="s">
        <v>16</v>
      </c>
      <c r="B687" s="437"/>
      <c r="C687" s="438"/>
      <c r="D687" s="438"/>
      <c r="E687" s="439"/>
    </row>
    <row r="688" spans="1:5" s="49" customFormat="1" ht="17.25" customHeight="1" x14ac:dyDescent="0.2">
      <c r="A688" s="459"/>
      <c r="B688" s="273">
        <v>2019</v>
      </c>
      <c r="C688" s="274">
        <v>2020</v>
      </c>
      <c r="D688" s="274">
        <v>2021</v>
      </c>
      <c r="E688" s="274">
        <v>2022</v>
      </c>
    </row>
    <row r="689" spans="1:5" s="49" customFormat="1" ht="12.75" thickBot="1" x14ac:dyDescent="0.25">
      <c r="A689" s="460"/>
      <c r="B689" s="275" t="s">
        <v>8</v>
      </c>
      <c r="C689" s="276" t="s">
        <v>9</v>
      </c>
      <c r="D689" s="276" t="s">
        <v>9</v>
      </c>
      <c r="E689" s="276" t="s">
        <v>9</v>
      </c>
    </row>
    <row r="690" spans="1:5" s="49" customFormat="1" ht="12.75" thickBot="1" x14ac:dyDescent="0.25">
      <c r="A690" s="73" t="s">
        <v>17</v>
      </c>
      <c r="B690" s="209">
        <v>0</v>
      </c>
      <c r="C690" s="209">
        <v>0</v>
      </c>
      <c r="D690" s="209"/>
      <c r="E690" s="209"/>
    </row>
    <row r="691" spans="1:5" s="49" customFormat="1" ht="12.75" thickBot="1" x14ac:dyDescent="0.25">
      <c r="A691" s="73" t="s">
        <v>18</v>
      </c>
      <c r="B691" s="209">
        <f>B709</f>
        <v>0</v>
      </c>
      <c r="C691" s="209">
        <f>C709</f>
        <v>0</v>
      </c>
      <c r="D691" s="209">
        <f>D709</f>
        <v>0</v>
      </c>
      <c r="E691" s="209">
        <f>E709</f>
        <v>0</v>
      </c>
    </row>
    <row r="692" spans="1:5" s="49" customFormat="1" ht="12.75" thickBot="1" x14ac:dyDescent="0.25">
      <c r="A692" s="73" t="s">
        <v>19</v>
      </c>
      <c r="B692" s="209" t="e">
        <f>B691/B690</f>
        <v>#DIV/0!</v>
      </c>
      <c r="C692" s="209" t="e">
        <f>C691/C690</f>
        <v>#DIV/0!</v>
      </c>
      <c r="D692" s="209" t="e">
        <f>D691/D690</f>
        <v>#DIV/0!</v>
      </c>
      <c r="E692" s="209" t="e">
        <f>E691/E690</f>
        <v>#DIV/0!</v>
      </c>
    </row>
    <row r="693" spans="1:5" s="49" customFormat="1" ht="19.5" customHeight="1" thickBot="1" x14ac:dyDescent="0.25">
      <c r="A693" s="73" t="s">
        <v>20</v>
      </c>
      <c r="B693" s="209" t="s">
        <v>21</v>
      </c>
      <c r="C693" s="277" t="e">
        <f>C690/B690-1</f>
        <v>#DIV/0!</v>
      </c>
      <c r="D693" s="277" t="e">
        <f t="shared" ref="D693:E695" si="20">D690/C690-1</f>
        <v>#DIV/0!</v>
      </c>
      <c r="E693" s="277" t="e">
        <f t="shared" si="20"/>
        <v>#DIV/0!</v>
      </c>
    </row>
    <row r="694" spans="1:5" s="49" customFormat="1" ht="12.75" thickBot="1" x14ac:dyDescent="0.25">
      <c r="A694" s="73" t="s">
        <v>22</v>
      </c>
      <c r="B694" s="209" t="s">
        <v>21</v>
      </c>
      <c r="C694" s="277" t="e">
        <f>C691/B691-1</f>
        <v>#DIV/0!</v>
      </c>
      <c r="D694" s="277" t="e">
        <f t="shared" si="20"/>
        <v>#DIV/0!</v>
      </c>
      <c r="E694" s="277" t="e">
        <f t="shared" si="20"/>
        <v>#DIV/0!</v>
      </c>
    </row>
    <row r="695" spans="1:5" s="49" customFormat="1" ht="12.75" thickBot="1" x14ac:dyDescent="0.25">
      <c r="A695" s="73" t="s">
        <v>23</v>
      </c>
      <c r="B695" s="209" t="s">
        <v>21</v>
      </c>
      <c r="C695" s="277" t="e">
        <f>C692/B692-1</f>
        <v>#DIV/0!</v>
      </c>
      <c r="D695" s="277" t="e">
        <f t="shared" si="20"/>
        <v>#DIV/0!</v>
      </c>
      <c r="E695" s="277" t="e">
        <f t="shared" si="20"/>
        <v>#DIV/0!</v>
      </c>
    </row>
    <row r="696" spans="1:5" s="49" customFormat="1" ht="12.75" customHeight="1" thickBot="1" x14ac:dyDescent="0.25">
      <c r="A696" s="468" t="s">
        <v>305</v>
      </c>
      <c r="B696" s="469"/>
      <c r="C696" s="469"/>
      <c r="D696" s="469"/>
      <c r="E696" s="470"/>
    </row>
    <row r="697" spans="1:5" s="49" customFormat="1" x14ac:dyDescent="0.2">
      <c r="A697" s="459"/>
      <c r="B697" s="273">
        <v>2019</v>
      </c>
      <c r="C697" s="274">
        <v>2020</v>
      </c>
      <c r="D697" s="274">
        <v>2021</v>
      </c>
      <c r="E697" s="274">
        <v>2022</v>
      </c>
    </row>
    <row r="698" spans="1:5" s="49" customFormat="1" ht="12.75" thickBot="1" x14ac:dyDescent="0.25">
      <c r="A698" s="460"/>
      <c r="B698" s="275" t="s">
        <v>8</v>
      </c>
      <c r="C698" s="276" t="s">
        <v>9</v>
      </c>
      <c r="D698" s="276" t="s">
        <v>9</v>
      </c>
      <c r="E698" s="276" t="s">
        <v>9</v>
      </c>
    </row>
    <row r="699" spans="1:5" s="49" customFormat="1" ht="12.75" thickBot="1" x14ac:dyDescent="0.25">
      <c r="A699" s="74" t="s">
        <v>36</v>
      </c>
      <c r="B699" s="278">
        <f>B700+B701+B702+B703</f>
        <v>0</v>
      </c>
      <c r="C699" s="278">
        <f>C700+C701+C702+C703</f>
        <v>0</v>
      </c>
      <c r="D699" s="278">
        <f>D700+D701+D702+D703</f>
        <v>0</v>
      </c>
      <c r="E699" s="278">
        <f>E700+E701+E702+E703</f>
        <v>0</v>
      </c>
    </row>
    <row r="700" spans="1:5" s="49" customFormat="1" ht="12.75" thickBot="1" x14ac:dyDescent="0.25">
      <c r="A700" s="75" t="s">
        <v>57</v>
      </c>
      <c r="B700" s="278"/>
      <c r="C700" s="278"/>
      <c r="D700" s="278"/>
      <c r="E700" s="278"/>
    </row>
    <row r="701" spans="1:5" s="49" customFormat="1" ht="12.75" thickBot="1" x14ac:dyDescent="0.25">
      <c r="A701" s="75" t="s">
        <v>61</v>
      </c>
      <c r="B701" s="278"/>
      <c r="C701" s="278"/>
      <c r="D701" s="278"/>
      <c r="E701" s="278"/>
    </row>
    <row r="702" spans="1:5" s="49" customFormat="1" ht="12.75" thickBot="1" x14ac:dyDescent="0.25">
      <c r="A702" s="75" t="s">
        <v>62</v>
      </c>
      <c r="B702" s="278"/>
      <c r="C702" s="278"/>
      <c r="D702" s="278"/>
      <c r="E702" s="278"/>
    </row>
    <row r="703" spans="1:5" s="49" customFormat="1" ht="12.75" thickBot="1" x14ac:dyDescent="0.25">
      <c r="A703" s="75" t="s">
        <v>63</v>
      </c>
      <c r="B703" s="278"/>
      <c r="C703" s="278"/>
      <c r="D703" s="278"/>
      <c r="E703" s="278"/>
    </row>
    <row r="704" spans="1:5" s="49" customFormat="1" ht="12.75" thickBot="1" x14ac:dyDescent="0.25">
      <c r="A704" s="74" t="s">
        <v>37</v>
      </c>
      <c r="B704" s="279">
        <f>B705+B706+B707+B708</f>
        <v>0</v>
      </c>
      <c r="C704" s="279">
        <f>C705+C706+C707+C708</f>
        <v>0</v>
      </c>
      <c r="D704" s="279">
        <f>D705+D706+D707+D708</f>
        <v>0</v>
      </c>
      <c r="E704" s="279">
        <f>E705+E706+E707+E708</f>
        <v>0</v>
      </c>
    </row>
    <row r="705" spans="1:5" s="49" customFormat="1" ht="12.75" thickBot="1" x14ac:dyDescent="0.25">
      <c r="A705" s="75" t="s">
        <v>57</v>
      </c>
      <c r="B705" s="279"/>
      <c r="C705" s="278"/>
      <c r="D705" s="278"/>
      <c r="E705" s="278"/>
    </row>
    <row r="706" spans="1:5" s="49" customFormat="1" ht="17.25" customHeight="1" thickBot="1" x14ac:dyDescent="0.25">
      <c r="A706" s="75" t="s">
        <v>61</v>
      </c>
      <c r="B706" s="279"/>
      <c r="C706" s="278"/>
      <c r="D706" s="278"/>
      <c r="E706" s="278"/>
    </row>
    <row r="707" spans="1:5" s="49" customFormat="1" ht="12.75" thickBot="1" x14ac:dyDescent="0.25">
      <c r="A707" s="75" t="s">
        <v>62</v>
      </c>
      <c r="B707" s="279"/>
      <c r="C707" s="278"/>
      <c r="D707" s="278"/>
      <c r="E707" s="278"/>
    </row>
    <row r="708" spans="1:5" s="49" customFormat="1" ht="12.75" thickBot="1" x14ac:dyDescent="0.25">
      <c r="A708" s="75" t="s">
        <v>63</v>
      </c>
      <c r="B708" s="279"/>
      <c r="C708" s="278"/>
      <c r="D708" s="278"/>
      <c r="E708" s="278"/>
    </row>
    <row r="709" spans="1:5" s="49" customFormat="1" ht="12.75" thickBot="1" x14ac:dyDescent="0.25">
      <c r="A709" s="76" t="s">
        <v>31</v>
      </c>
      <c r="B709" s="279">
        <f>B699+B704</f>
        <v>0</v>
      </c>
      <c r="C709" s="279">
        <f>C699+C704</f>
        <v>0</v>
      </c>
      <c r="D709" s="279">
        <f>D699+D704</f>
        <v>0</v>
      </c>
      <c r="E709" s="279">
        <f>E699+E704</f>
        <v>0</v>
      </c>
    </row>
    <row r="710" spans="1:5" ht="12.75" thickBot="1" x14ac:dyDescent="0.25">
      <c r="A710" s="90" t="s">
        <v>32</v>
      </c>
      <c r="B710" s="283">
        <f>IF(B709-B691=0,0,"Error")</f>
        <v>0</v>
      </c>
      <c r="C710" s="283">
        <f>IF(C709-C691=0,0,"Error")</f>
        <v>0</v>
      </c>
      <c r="D710" s="283">
        <f>IF(D709-D691=0,0,"Error")</f>
        <v>0</v>
      </c>
      <c r="E710" s="283">
        <f>IF(E709-E691=0,0,"Error")</f>
        <v>0</v>
      </c>
    </row>
    <row r="711" spans="1:5" ht="21" customHeight="1" thickBot="1" x14ac:dyDescent="0.25">
      <c r="A711" s="443" t="s">
        <v>42</v>
      </c>
      <c r="B711" s="444"/>
      <c r="C711" s="444"/>
      <c r="D711" s="444"/>
      <c r="E711" s="445"/>
    </row>
    <row r="712" spans="1:5" ht="12.75" thickBot="1" x14ac:dyDescent="0.25">
      <c r="A712" s="443" t="s">
        <v>43</v>
      </c>
      <c r="B712" s="444"/>
      <c r="C712" s="444"/>
      <c r="D712" s="444"/>
      <c r="E712" s="445"/>
    </row>
    <row r="713" spans="1:5" ht="12.75" thickBot="1" x14ac:dyDescent="0.25">
      <c r="A713" s="92" t="s">
        <v>39</v>
      </c>
      <c r="B713" s="455" t="s">
        <v>399</v>
      </c>
      <c r="C713" s="457"/>
      <c r="D713" s="457"/>
      <c r="E713" s="458"/>
    </row>
    <row r="714" spans="1:5" ht="34.5" thickBot="1" x14ac:dyDescent="0.25">
      <c r="A714" s="58" t="s">
        <v>14</v>
      </c>
      <c r="B714" s="300" t="s">
        <v>400</v>
      </c>
      <c r="C714" s="301" t="s">
        <v>60</v>
      </c>
      <c r="D714" s="487" t="s">
        <v>401</v>
      </c>
      <c r="E714" s="488"/>
    </row>
    <row r="715" spans="1:5" ht="12.75" customHeight="1" thickBot="1" x14ac:dyDescent="0.25">
      <c r="A715" s="59" t="s">
        <v>15</v>
      </c>
      <c r="B715" s="429" t="s">
        <v>402</v>
      </c>
      <c r="C715" s="430"/>
      <c r="D715" s="430"/>
      <c r="E715" s="431"/>
    </row>
    <row r="716" spans="1:5" ht="12.75" thickBot="1" x14ac:dyDescent="0.25">
      <c r="A716" s="59" t="s">
        <v>16</v>
      </c>
      <c r="B716" s="437" t="s">
        <v>310</v>
      </c>
      <c r="C716" s="438"/>
      <c r="D716" s="438"/>
      <c r="E716" s="439"/>
    </row>
    <row r="717" spans="1:5" x14ac:dyDescent="0.2">
      <c r="A717" s="432"/>
      <c r="B717" s="273">
        <v>2019</v>
      </c>
      <c r="C717" s="274">
        <v>2020</v>
      </c>
      <c r="D717" s="274">
        <v>2021</v>
      </c>
      <c r="E717" s="274">
        <v>2022</v>
      </c>
    </row>
    <row r="718" spans="1:5" ht="12.75" thickBot="1" x14ac:dyDescent="0.25">
      <c r="A718" s="433"/>
      <c r="B718" s="275" t="s">
        <v>8</v>
      </c>
      <c r="C718" s="276" t="s">
        <v>9</v>
      </c>
      <c r="D718" s="276" t="s">
        <v>9</v>
      </c>
      <c r="E718" s="276" t="s">
        <v>9</v>
      </c>
    </row>
    <row r="719" spans="1:5" ht="12.75" thickBot="1" x14ac:dyDescent="0.25">
      <c r="A719" s="60" t="s">
        <v>17</v>
      </c>
      <c r="B719" s="209">
        <v>59</v>
      </c>
      <c r="C719" s="209">
        <v>0</v>
      </c>
      <c r="D719" s="209">
        <v>14</v>
      </c>
      <c r="E719" s="209">
        <v>14</v>
      </c>
    </row>
    <row r="720" spans="1:5" ht="12.75" thickBot="1" x14ac:dyDescent="0.25">
      <c r="A720" s="60" t="s">
        <v>18</v>
      </c>
      <c r="B720" s="209">
        <f>B738</f>
        <v>41911</v>
      </c>
      <c r="C720" s="209">
        <f>C738</f>
        <v>0</v>
      </c>
      <c r="D720" s="209">
        <f>D738</f>
        <v>10000</v>
      </c>
      <c r="E720" s="209">
        <f>E738</f>
        <v>10000</v>
      </c>
    </row>
    <row r="721" spans="1:5" ht="12.75" thickBot="1" x14ac:dyDescent="0.25">
      <c r="A721" s="60" t="s">
        <v>19</v>
      </c>
      <c r="B721" s="209">
        <f>B720/B719</f>
        <v>710.35593220338978</v>
      </c>
      <c r="C721" s="302" t="e">
        <f>C720/C719</f>
        <v>#DIV/0!</v>
      </c>
      <c r="D721" s="302">
        <f>D720/D719</f>
        <v>714.28571428571433</v>
      </c>
      <c r="E721" s="209">
        <f>E720/E719</f>
        <v>714.28571428571433</v>
      </c>
    </row>
    <row r="722" spans="1:5" ht="12.75" thickBot="1" x14ac:dyDescent="0.25">
      <c r="A722" s="60" t="s">
        <v>20</v>
      </c>
      <c r="B722" s="209" t="s">
        <v>21</v>
      </c>
      <c r="C722" s="277">
        <f>C719/B719-1</f>
        <v>-1</v>
      </c>
      <c r="D722" s="277" t="e">
        <f t="shared" ref="D722:E724" si="21">D719/C719-1</f>
        <v>#DIV/0!</v>
      </c>
      <c r="E722" s="277">
        <f t="shared" si="21"/>
        <v>0</v>
      </c>
    </row>
    <row r="723" spans="1:5" ht="12.75" thickBot="1" x14ac:dyDescent="0.25">
      <c r="A723" s="60" t="s">
        <v>22</v>
      </c>
      <c r="B723" s="209" t="s">
        <v>21</v>
      </c>
      <c r="C723" s="277">
        <f>C720/B720-1</f>
        <v>-1</v>
      </c>
      <c r="D723" s="277" t="e">
        <f t="shared" si="21"/>
        <v>#DIV/0!</v>
      </c>
      <c r="E723" s="277">
        <f t="shared" si="21"/>
        <v>0</v>
      </c>
    </row>
    <row r="724" spans="1:5" ht="17.25" customHeight="1" thickBot="1" x14ac:dyDescent="0.25">
      <c r="A724" s="60" t="s">
        <v>23</v>
      </c>
      <c r="B724" s="209" t="s">
        <v>21</v>
      </c>
      <c r="C724" s="277" t="e">
        <f>C721/B721-1</f>
        <v>#DIV/0!</v>
      </c>
      <c r="D724" s="277" t="e">
        <f t="shared" si="21"/>
        <v>#DIV/0!</v>
      </c>
      <c r="E724" s="277">
        <f t="shared" si="21"/>
        <v>0</v>
      </c>
    </row>
    <row r="725" spans="1:5" ht="12.75" customHeight="1" thickBot="1" x14ac:dyDescent="0.25">
      <c r="A725" s="434" t="s">
        <v>305</v>
      </c>
      <c r="B725" s="435"/>
      <c r="C725" s="435"/>
      <c r="D725" s="435"/>
      <c r="E725" s="436"/>
    </row>
    <row r="726" spans="1:5" x14ac:dyDescent="0.2">
      <c r="A726" s="432"/>
      <c r="B726" s="273">
        <v>2019</v>
      </c>
      <c r="C726" s="274">
        <v>2020</v>
      </c>
      <c r="D726" s="274">
        <v>2021</v>
      </c>
      <c r="E726" s="274">
        <v>2022</v>
      </c>
    </row>
    <row r="727" spans="1:5" ht="12.75" thickBot="1" x14ac:dyDescent="0.25">
      <c r="A727" s="433"/>
      <c r="B727" s="275" t="s">
        <v>8</v>
      </c>
      <c r="C727" s="276" t="s">
        <v>9</v>
      </c>
      <c r="D727" s="276" t="s">
        <v>9</v>
      </c>
      <c r="E727" s="276" t="s">
        <v>9</v>
      </c>
    </row>
    <row r="728" spans="1:5" ht="12.75" thickBot="1" x14ac:dyDescent="0.25">
      <c r="A728" s="61" t="s">
        <v>36</v>
      </c>
      <c r="B728" s="278">
        <f>B729+B730+B731+B732</f>
        <v>0</v>
      </c>
      <c r="C728" s="278">
        <f>C729+C730+C731+C732</f>
        <v>0</v>
      </c>
      <c r="D728" s="278">
        <f>D729+D730+D731+D732</f>
        <v>0</v>
      </c>
      <c r="E728" s="278">
        <f>E729+E730+E731+E732</f>
        <v>0</v>
      </c>
    </row>
    <row r="729" spans="1:5" ht="12.75" thickBot="1" x14ac:dyDescent="0.25">
      <c r="A729" s="62" t="s">
        <v>57</v>
      </c>
      <c r="B729" s="278"/>
      <c r="C729" s="278"/>
      <c r="D729" s="278"/>
      <c r="E729" s="278"/>
    </row>
    <row r="730" spans="1:5" ht="12.75" thickBot="1" x14ac:dyDescent="0.25">
      <c r="A730" s="62" t="s">
        <v>61</v>
      </c>
      <c r="B730" s="278"/>
      <c r="C730" s="278"/>
      <c r="D730" s="278"/>
      <c r="E730" s="278"/>
    </row>
    <row r="731" spans="1:5" ht="12.75" thickBot="1" x14ac:dyDescent="0.25">
      <c r="A731" s="62" t="s">
        <v>62</v>
      </c>
      <c r="B731" s="278"/>
      <c r="C731" s="278"/>
      <c r="D731" s="278"/>
      <c r="E731" s="278"/>
    </row>
    <row r="732" spans="1:5" ht="12.75" thickBot="1" x14ac:dyDescent="0.25">
      <c r="A732" s="62" t="s">
        <v>63</v>
      </c>
      <c r="B732" s="278"/>
      <c r="C732" s="278"/>
      <c r="D732" s="278"/>
      <c r="E732" s="278"/>
    </row>
    <row r="733" spans="1:5" ht="12.75" thickBot="1" x14ac:dyDescent="0.25">
      <c r="A733" s="61" t="s">
        <v>37</v>
      </c>
      <c r="B733" s="279">
        <f>B734+B735+B736+B737</f>
        <v>41911</v>
      </c>
      <c r="C733" s="279">
        <f>C734+C735+C736+C737</f>
        <v>0</v>
      </c>
      <c r="D733" s="279">
        <f>D734+D735+D736+D737</f>
        <v>10000</v>
      </c>
      <c r="E733" s="279">
        <f>E734+E735+E736+E737</f>
        <v>10000</v>
      </c>
    </row>
    <row r="734" spans="1:5" ht="12.75" thickBot="1" x14ac:dyDescent="0.25">
      <c r="A734" s="62" t="s">
        <v>57</v>
      </c>
      <c r="B734" s="279">
        <v>41911</v>
      </c>
      <c r="C734" s="278"/>
      <c r="D734" s="278">
        <v>10000</v>
      </c>
      <c r="E734" s="278">
        <v>10000</v>
      </c>
    </row>
    <row r="735" spans="1:5" ht="12.75" thickBot="1" x14ac:dyDescent="0.25">
      <c r="A735" s="62" t="s">
        <v>61</v>
      </c>
      <c r="B735" s="279"/>
      <c r="C735" s="278"/>
      <c r="D735" s="278"/>
      <c r="E735" s="278"/>
    </row>
    <row r="736" spans="1:5" ht="12.75" thickBot="1" x14ac:dyDescent="0.25">
      <c r="A736" s="62" t="s">
        <v>62</v>
      </c>
      <c r="B736" s="279"/>
      <c r="C736" s="278"/>
      <c r="D736" s="278"/>
      <c r="E736" s="278"/>
    </row>
    <row r="737" spans="1:5" ht="12.75" thickBot="1" x14ac:dyDescent="0.25">
      <c r="A737" s="62" t="s">
        <v>63</v>
      </c>
      <c r="B737" s="279"/>
      <c r="C737" s="278"/>
      <c r="D737" s="278"/>
      <c r="E737" s="278"/>
    </row>
    <row r="738" spans="1:5" ht="12.75" thickBot="1" x14ac:dyDescent="0.25">
      <c r="A738" s="78" t="s">
        <v>31</v>
      </c>
      <c r="B738" s="279">
        <f>B728+B733</f>
        <v>41911</v>
      </c>
      <c r="C738" s="279">
        <f>C728+C733</f>
        <v>0</v>
      </c>
      <c r="D738" s="279">
        <f>D728+D733</f>
        <v>10000</v>
      </c>
      <c r="E738" s="279">
        <f>E728+E733</f>
        <v>10000</v>
      </c>
    </row>
    <row r="739" spans="1:5" ht="12.75" thickBot="1" x14ac:dyDescent="0.25">
      <c r="A739" s="90" t="s">
        <v>32</v>
      </c>
      <c r="B739" s="283">
        <f>IF(B738-B720=0,0,"Error")</f>
        <v>0</v>
      </c>
      <c r="C739" s="283">
        <f>IF(C738-C720=0,0,"Error")</f>
        <v>0</v>
      </c>
      <c r="D739" s="283">
        <f>IF(D738-D720=0,0,"Error")</f>
        <v>0</v>
      </c>
      <c r="E739" s="283">
        <f>IF(E738-E720=0,0,"Error")</f>
        <v>0</v>
      </c>
    </row>
    <row r="740" spans="1:5" ht="34.5" thickBot="1" x14ac:dyDescent="0.25">
      <c r="A740" s="58" t="s">
        <v>71</v>
      </c>
      <c r="B740" s="300" t="s">
        <v>403</v>
      </c>
      <c r="C740" s="301" t="s">
        <v>60</v>
      </c>
      <c r="D740" s="487" t="s">
        <v>404</v>
      </c>
      <c r="E740" s="488"/>
    </row>
    <row r="741" spans="1:5" ht="12.75" customHeight="1" thickBot="1" x14ac:dyDescent="0.25">
      <c r="A741" s="59" t="s">
        <v>15</v>
      </c>
      <c r="B741" s="429" t="s">
        <v>405</v>
      </c>
      <c r="C741" s="430"/>
      <c r="D741" s="430"/>
      <c r="E741" s="431"/>
    </row>
    <row r="742" spans="1:5" ht="17.25" customHeight="1" thickBot="1" x14ac:dyDescent="0.25">
      <c r="A742" s="59" t="s">
        <v>16</v>
      </c>
      <c r="B742" s="437" t="s">
        <v>310</v>
      </c>
      <c r="C742" s="438"/>
      <c r="D742" s="438"/>
      <c r="E742" s="439"/>
    </row>
    <row r="743" spans="1:5" x14ac:dyDescent="0.2">
      <c r="A743" s="432"/>
      <c r="B743" s="273">
        <v>2019</v>
      </c>
      <c r="C743" s="274">
        <v>2020</v>
      </c>
      <c r="D743" s="274">
        <v>2021</v>
      </c>
      <c r="E743" s="274">
        <v>2022</v>
      </c>
    </row>
    <row r="744" spans="1:5" ht="12.75" thickBot="1" x14ac:dyDescent="0.25">
      <c r="A744" s="433"/>
      <c r="B744" s="275" t="s">
        <v>8</v>
      </c>
      <c r="C744" s="276" t="s">
        <v>9</v>
      </c>
      <c r="D744" s="276" t="s">
        <v>9</v>
      </c>
      <c r="E744" s="276" t="s">
        <v>9</v>
      </c>
    </row>
    <row r="745" spans="1:5" ht="12.75" thickBot="1" x14ac:dyDescent="0.25">
      <c r="A745" s="60" t="s">
        <v>17</v>
      </c>
      <c r="B745" s="209">
        <v>0</v>
      </c>
      <c r="C745" s="209">
        <v>0</v>
      </c>
      <c r="D745" s="209">
        <v>21</v>
      </c>
      <c r="E745" s="209"/>
    </row>
    <row r="746" spans="1:5" ht="12.75" thickBot="1" x14ac:dyDescent="0.25">
      <c r="A746" s="60" t="s">
        <v>18</v>
      </c>
      <c r="B746" s="209">
        <f>B764</f>
        <v>0</v>
      </c>
      <c r="C746" s="209">
        <f>C764</f>
        <v>0</v>
      </c>
      <c r="D746" s="209">
        <f>D764</f>
        <v>15000</v>
      </c>
      <c r="E746" s="209">
        <f>E764</f>
        <v>0</v>
      </c>
    </row>
    <row r="747" spans="1:5" ht="12.75" thickBot="1" x14ac:dyDescent="0.25">
      <c r="A747" s="60" t="s">
        <v>19</v>
      </c>
      <c r="B747" s="209" t="e">
        <f>B746/B745</f>
        <v>#DIV/0!</v>
      </c>
      <c r="C747" s="302" t="e">
        <f>C746/C745</f>
        <v>#DIV/0!</v>
      </c>
      <c r="D747" s="302">
        <f>D746/D745</f>
        <v>714.28571428571433</v>
      </c>
      <c r="E747" s="209" t="e">
        <f>E746/E745</f>
        <v>#DIV/0!</v>
      </c>
    </row>
    <row r="748" spans="1:5" ht="12.75" thickBot="1" x14ac:dyDescent="0.25">
      <c r="A748" s="60" t="s">
        <v>20</v>
      </c>
      <c r="B748" s="209" t="s">
        <v>21</v>
      </c>
      <c r="C748" s="277" t="e">
        <f>C745/B745-1</f>
        <v>#DIV/0!</v>
      </c>
      <c r="D748" s="277" t="e">
        <f t="shared" ref="D748:E750" si="22">D745/C745-1</f>
        <v>#DIV/0!</v>
      </c>
      <c r="E748" s="277">
        <f t="shared" si="22"/>
        <v>-1</v>
      </c>
    </row>
    <row r="749" spans="1:5" ht="12.75" thickBot="1" x14ac:dyDescent="0.25">
      <c r="A749" s="60" t="s">
        <v>22</v>
      </c>
      <c r="B749" s="209" t="s">
        <v>21</v>
      </c>
      <c r="C749" s="277" t="e">
        <f>C746/B746-1</f>
        <v>#DIV/0!</v>
      </c>
      <c r="D749" s="277" t="e">
        <f t="shared" si="22"/>
        <v>#DIV/0!</v>
      </c>
      <c r="E749" s="277">
        <f t="shared" si="22"/>
        <v>-1</v>
      </c>
    </row>
    <row r="750" spans="1:5" ht="12.75" thickBot="1" x14ac:dyDescent="0.25">
      <c r="A750" s="60" t="s">
        <v>23</v>
      </c>
      <c r="B750" s="209" t="s">
        <v>21</v>
      </c>
      <c r="C750" s="277" t="e">
        <f>C747/B747-1</f>
        <v>#DIV/0!</v>
      </c>
      <c r="D750" s="277" t="e">
        <f t="shared" si="22"/>
        <v>#DIV/0!</v>
      </c>
      <c r="E750" s="277" t="e">
        <f t="shared" si="22"/>
        <v>#DIV/0!</v>
      </c>
    </row>
    <row r="751" spans="1:5" ht="12.75" customHeight="1" thickBot="1" x14ac:dyDescent="0.25">
      <c r="A751" s="434" t="s">
        <v>406</v>
      </c>
      <c r="B751" s="435"/>
      <c r="C751" s="435"/>
      <c r="D751" s="435"/>
      <c r="E751" s="436"/>
    </row>
    <row r="752" spans="1:5" x14ac:dyDescent="0.2">
      <c r="A752" s="432"/>
      <c r="B752" s="273">
        <v>2019</v>
      </c>
      <c r="C752" s="274">
        <v>2020</v>
      </c>
      <c r="D752" s="274">
        <v>2021</v>
      </c>
      <c r="E752" s="274">
        <v>2022</v>
      </c>
    </row>
    <row r="753" spans="1:5" ht="12.75" thickBot="1" x14ac:dyDescent="0.25">
      <c r="A753" s="433"/>
      <c r="B753" s="275" t="s">
        <v>8</v>
      </c>
      <c r="C753" s="276" t="s">
        <v>9</v>
      </c>
      <c r="D753" s="276" t="s">
        <v>9</v>
      </c>
      <c r="E753" s="276" t="s">
        <v>9</v>
      </c>
    </row>
    <row r="754" spans="1:5" ht="12.75" thickBot="1" x14ac:dyDescent="0.25">
      <c r="A754" s="61" t="s">
        <v>36</v>
      </c>
      <c r="B754" s="278">
        <f>B755+B756+B757+B758</f>
        <v>0</v>
      </c>
      <c r="C754" s="278">
        <f>C755+C756+C757+C758</f>
        <v>0</v>
      </c>
      <c r="D754" s="278">
        <f>D755+D756+D757+D758</f>
        <v>0</v>
      </c>
      <c r="E754" s="278">
        <f>E755+E756+E757+E758</f>
        <v>0</v>
      </c>
    </row>
    <row r="755" spans="1:5" ht="12.75" thickBot="1" x14ac:dyDescent="0.25">
      <c r="A755" s="62" t="s">
        <v>57</v>
      </c>
      <c r="B755" s="278"/>
      <c r="C755" s="278"/>
      <c r="D755" s="278"/>
      <c r="E755" s="278"/>
    </row>
    <row r="756" spans="1:5" ht="12.75" thickBot="1" x14ac:dyDescent="0.25">
      <c r="A756" s="62" t="s">
        <v>61</v>
      </c>
      <c r="B756" s="278"/>
      <c r="C756" s="278"/>
      <c r="D756" s="278"/>
      <c r="E756" s="278"/>
    </row>
    <row r="757" spans="1:5" ht="12.75" thickBot="1" x14ac:dyDescent="0.25">
      <c r="A757" s="62" t="s">
        <v>62</v>
      </c>
      <c r="B757" s="278"/>
      <c r="C757" s="278"/>
      <c r="D757" s="278"/>
      <c r="E757" s="278"/>
    </row>
    <row r="758" spans="1:5" ht="12.75" thickBot="1" x14ac:dyDescent="0.25">
      <c r="A758" s="62" t="s">
        <v>63</v>
      </c>
      <c r="B758" s="278"/>
      <c r="C758" s="278"/>
      <c r="D758" s="278"/>
      <c r="E758" s="278"/>
    </row>
    <row r="759" spans="1:5" ht="12.75" thickBot="1" x14ac:dyDescent="0.25">
      <c r="A759" s="61" t="s">
        <v>37</v>
      </c>
      <c r="B759" s="279">
        <f>B760+B761+B762+B763</f>
        <v>0</v>
      </c>
      <c r="C759" s="279">
        <f>C760+C761+C762+C763</f>
        <v>0</v>
      </c>
      <c r="D759" s="279">
        <f>D760+D761+D762+D763</f>
        <v>15000</v>
      </c>
      <c r="E759" s="279">
        <f>E760+E761+E762+E763</f>
        <v>0</v>
      </c>
    </row>
    <row r="760" spans="1:5" ht="17.25" customHeight="1" thickBot="1" x14ac:dyDescent="0.25">
      <c r="A760" s="62" t="s">
        <v>57</v>
      </c>
      <c r="B760" s="279"/>
      <c r="C760" s="278"/>
      <c r="D760" s="278">
        <v>15000</v>
      </c>
      <c r="E760" s="278"/>
    </row>
    <row r="761" spans="1:5" ht="12.75" thickBot="1" x14ac:dyDescent="0.25">
      <c r="A761" s="62" t="s">
        <v>61</v>
      </c>
      <c r="B761" s="279"/>
      <c r="C761" s="278"/>
      <c r="D761" s="278"/>
      <c r="E761" s="278"/>
    </row>
    <row r="762" spans="1:5" ht="12.75" thickBot="1" x14ac:dyDescent="0.25">
      <c r="A762" s="62" t="s">
        <v>62</v>
      </c>
      <c r="B762" s="279"/>
      <c r="C762" s="278"/>
      <c r="D762" s="278"/>
      <c r="E762" s="278"/>
    </row>
    <row r="763" spans="1:5" ht="12.75" thickBot="1" x14ac:dyDescent="0.25">
      <c r="A763" s="62" t="s">
        <v>63</v>
      </c>
      <c r="B763" s="279"/>
      <c r="C763" s="278"/>
      <c r="D763" s="278"/>
      <c r="E763" s="278"/>
    </row>
    <row r="764" spans="1:5" ht="12.75" thickBot="1" x14ac:dyDescent="0.25">
      <c r="A764" s="78" t="s">
        <v>41</v>
      </c>
      <c r="B764" s="279">
        <f>B754+B759</f>
        <v>0</v>
      </c>
      <c r="C764" s="279">
        <f>C754+C759</f>
        <v>0</v>
      </c>
      <c r="D764" s="279">
        <f>D754+D759</f>
        <v>15000</v>
      </c>
      <c r="E764" s="279">
        <f>E754+E759</f>
        <v>0</v>
      </c>
    </row>
    <row r="765" spans="1:5" ht="12.75" thickBot="1" x14ac:dyDescent="0.25">
      <c r="A765" s="90" t="s">
        <v>32</v>
      </c>
      <c r="B765" s="283">
        <f>IF(B764-B746=0,0,"Error")</f>
        <v>0</v>
      </c>
      <c r="C765" s="283">
        <f>IF(C764-C746=0,0,"Error")</f>
        <v>0</v>
      </c>
      <c r="D765" s="283">
        <f>IF(D764-D746=0,0,"Error")</f>
        <v>0</v>
      </c>
      <c r="E765" s="283">
        <f>IF(E764-E746=0,0,"Error")</f>
        <v>0</v>
      </c>
    </row>
    <row r="766" spans="1:5" ht="12.75" thickBot="1" x14ac:dyDescent="0.25">
      <c r="A766" s="92" t="s">
        <v>39</v>
      </c>
      <c r="B766" s="455" t="s">
        <v>407</v>
      </c>
      <c r="C766" s="457"/>
      <c r="D766" s="457"/>
      <c r="E766" s="458"/>
    </row>
    <row r="767" spans="1:5" ht="34.5" thickBot="1" x14ac:dyDescent="0.25">
      <c r="A767" s="58" t="s">
        <v>47</v>
      </c>
      <c r="B767" s="300" t="s">
        <v>408</v>
      </c>
      <c r="C767" s="301" t="s">
        <v>60</v>
      </c>
      <c r="D767" s="487" t="s">
        <v>409</v>
      </c>
      <c r="E767" s="488"/>
    </row>
    <row r="768" spans="1:5" ht="12.75" customHeight="1" thickBot="1" x14ac:dyDescent="0.25">
      <c r="A768" s="59" t="s">
        <v>15</v>
      </c>
      <c r="B768" s="429" t="s">
        <v>410</v>
      </c>
      <c r="C768" s="430"/>
      <c r="D768" s="430"/>
      <c r="E768" s="431"/>
    </row>
    <row r="769" spans="1:5" ht="12.75" thickBot="1" x14ac:dyDescent="0.25">
      <c r="A769" s="59" t="s">
        <v>16</v>
      </c>
      <c r="B769" s="437" t="s">
        <v>411</v>
      </c>
      <c r="C769" s="438"/>
      <c r="D769" s="438"/>
      <c r="E769" s="439"/>
    </row>
    <row r="770" spans="1:5" x14ac:dyDescent="0.2">
      <c r="A770" s="432"/>
      <c r="B770" s="273">
        <v>2019</v>
      </c>
      <c r="C770" s="274">
        <v>2020</v>
      </c>
      <c r="D770" s="274">
        <v>2021</v>
      </c>
      <c r="E770" s="274">
        <v>2022</v>
      </c>
    </row>
    <row r="771" spans="1:5" ht="12.75" thickBot="1" x14ac:dyDescent="0.25">
      <c r="A771" s="433"/>
      <c r="B771" s="275" t="s">
        <v>8</v>
      </c>
      <c r="C771" s="276" t="s">
        <v>9</v>
      </c>
      <c r="D771" s="276" t="s">
        <v>9</v>
      </c>
      <c r="E771" s="276" t="s">
        <v>9</v>
      </c>
    </row>
    <row r="772" spans="1:5" ht="12.75" thickBot="1" x14ac:dyDescent="0.25">
      <c r="A772" s="60" t="s">
        <v>17</v>
      </c>
      <c r="B772" s="209">
        <v>2838</v>
      </c>
      <c r="C772" s="209"/>
      <c r="D772" s="209"/>
      <c r="E772" s="209"/>
    </row>
    <row r="773" spans="1:5" ht="12.75" thickBot="1" x14ac:dyDescent="0.25">
      <c r="A773" s="60" t="s">
        <v>18</v>
      </c>
      <c r="B773" s="209">
        <f>B791</f>
        <v>13680</v>
      </c>
      <c r="C773" s="209">
        <f>C791</f>
        <v>0</v>
      </c>
      <c r="D773" s="209">
        <f>D791</f>
        <v>0</v>
      </c>
      <c r="E773" s="209">
        <f>E791</f>
        <v>0</v>
      </c>
    </row>
    <row r="774" spans="1:5" ht="12.75" thickBot="1" x14ac:dyDescent="0.25">
      <c r="A774" s="60" t="s">
        <v>19</v>
      </c>
      <c r="B774" s="209">
        <f>B773/B772</f>
        <v>4.8202959830866812</v>
      </c>
      <c r="C774" s="302" t="e">
        <f>C773/C772</f>
        <v>#DIV/0!</v>
      </c>
      <c r="D774" s="302" t="e">
        <f>D773/D772</f>
        <v>#DIV/0!</v>
      </c>
      <c r="E774" s="209" t="e">
        <f>E773/E772</f>
        <v>#DIV/0!</v>
      </c>
    </row>
    <row r="775" spans="1:5" ht="12.75" thickBot="1" x14ac:dyDescent="0.25">
      <c r="A775" s="60" t="s">
        <v>20</v>
      </c>
      <c r="B775" s="209" t="s">
        <v>21</v>
      </c>
      <c r="C775" s="277">
        <f>C772/B772-1</f>
        <v>-1</v>
      </c>
      <c r="D775" s="277" t="e">
        <f t="shared" ref="D775:E777" si="23">D772/C772-1</f>
        <v>#DIV/0!</v>
      </c>
      <c r="E775" s="277" t="e">
        <f t="shared" si="23"/>
        <v>#DIV/0!</v>
      </c>
    </row>
    <row r="776" spans="1:5" ht="12.75" thickBot="1" x14ac:dyDescent="0.25">
      <c r="A776" s="60" t="s">
        <v>22</v>
      </c>
      <c r="B776" s="209" t="s">
        <v>21</v>
      </c>
      <c r="C776" s="277">
        <f>C773/B773-1</f>
        <v>-1</v>
      </c>
      <c r="D776" s="277" t="e">
        <f t="shared" si="23"/>
        <v>#DIV/0!</v>
      </c>
      <c r="E776" s="277" t="e">
        <f t="shared" si="23"/>
        <v>#DIV/0!</v>
      </c>
    </row>
    <row r="777" spans="1:5" ht="12.75" thickBot="1" x14ac:dyDescent="0.25">
      <c r="A777" s="60" t="s">
        <v>23</v>
      </c>
      <c r="B777" s="209" t="s">
        <v>21</v>
      </c>
      <c r="C777" s="277" t="e">
        <f>C774/B774-1</f>
        <v>#DIV/0!</v>
      </c>
      <c r="D777" s="277" t="e">
        <f t="shared" si="23"/>
        <v>#DIV/0!</v>
      </c>
      <c r="E777" s="277" t="e">
        <f t="shared" si="23"/>
        <v>#DIV/0!</v>
      </c>
    </row>
    <row r="778" spans="1:5" ht="17.25" customHeight="1" thickBot="1" x14ac:dyDescent="0.25">
      <c r="A778" s="434" t="s">
        <v>305</v>
      </c>
      <c r="B778" s="435"/>
      <c r="C778" s="435"/>
      <c r="D778" s="435"/>
      <c r="E778" s="436"/>
    </row>
    <row r="779" spans="1:5" x14ac:dyDescent="0.2">
      <c r="A779" s="432"/>
      <c r="B779" s="273">
        <v>2019</v>
      </c>
      <c r="C779" s="274">
        <v>2020</v>
      </c>
      <c r="D779" s="274">
        <v>2021</v>
      </c>
      <c r="E779" s="274">
        <v>2022</v>
      </c>
    </row>
    <row r="780" spans="1:5" ht="12.75" thickBot="1" x14ac:dyDescent="0.25">
      <c r="A780" s="433"/>
      <c r="B780" s="275" t="s">
        <v>8</v>
      </c>
      <c r="C780" s="276" t="s">
        <v>9</v>
      </c>
      <c r="D780" s="276" t="s">
        <v>9</v>
      </c>
      <c r="E780" s="276" t="s">
        <v>9</v>
      </c>
    </row>
    <row r="781" spans="1:5" ht="12.75" thickBot="1" x14ac:dyDescent="0.25">
      <c r="A781" s="61" t="s">
        <v>36</v>
      </c>
      <c r="B781" s="278">
        <f>B782+B783+B784+B785</f>
        <v>13680</v>
      </c>
      <c r="C781" s="278">
        <f>C782+C783+C784+C785</f>
        <v>0</v>
      </c>
      <c r="D781" s="278">
        <f>D782+D783+D784+D785</f>
        <v>0</v>
      </c>
      <c r="E781" s="278">
        <f>E782+E783+E784+E785</f>
        <v>0</v>
      </c>
    </row>
    <row r="782" spans="1:5" ht="12.75" thickBot="1" x14ac:dyDescent="0.25">
      <c r="A782" s="62" t="s">
        <v>57</v>
      </c>
      <c r="B782" s="278">
        <f>10280+3400</f>
        <v>13680</v>
      </c>
      <c r="C782" s="278"/>
      <c r="D782" s="278"/>
      <c r="E782" s="278"/>
    </row>
    <row r="783" spans="1:5" ht="12.75" thickBot="1" x14ac:dyDescent="0.25">
      <c r="A783" s="62" t="s">
        <v>61</v>
      </c>
      <c r="B783" s="278"/>
      <c r="C783" s="278"/>
      <c r="D783" s="278"/>
      <c r="E783" s="278"/>
    </row>
    <row r="784" spans="1:5" ht="12.75" thickBot="1" x14ac:dyDescent="0.25">
      <c r="A784" s="62" t="s">
        <v>62</v>
      </c>
      <c r="B784" s="278"/>
      <c r="C784" s="278"/>
      <c r="D784" s="278"/>
      <c r="E784" s="278"/>
    </row>
    <row r="785" spans="1:5" ht="12.75" thickBot="1" x14ac:dyDescent="0.25">
      <c r="A785" s="62" t="s">
        <v>63</v>
      </c>
      <c r="B785" s="278"/>
      <c r="C785" s="278"/>
      <c r="D785" s="278"/>
      <c r="E785" s="278"/>
    </row>
    <row r="786" spans="1:5" ht="12.75" thickBot="1" x14ac:dyDescent="0.25">
      <c r="A786" s="61" t="s">
        <v>37</v>
      </c>
      <c r="B786" s="279">
        <f>B787+B788+B789+B790</f>
        <v>0</v>
      </c>
      <c r="C786" s="279">
        <f>C787+C788+C789+C790</f>
        <v>0</v>
      </c>
      <c r="D786" s="279">
        <f>D787+D788+D789+D790</f>
        <v>0</v>
      </c>
      <c r="E786" s="279">
        <f>E787+E788+E789+E790</f>
        <v>0</v>
      </c>
    </row>
    <row r="787" spans="1:5" ht="12.75" thickBot="1" x14ac:dyDescent="0.25">
      <c r="A787" s="62" t="s">
        <v>57</v>
      </c>
      <c r="B787" s="279"/>
      <c r="C787" s="278"/>
      <c r="D787" s="278"/>
      <c r="E787" s="278"/>
    </row>
    <row r="788" spans="1:5" ht="12.75" thickBot="1" x14ac:dyDescent="0.25">
      <c r="A788" s="62" t="s">
        <v>61</v>
      </c>
      <c r="B788" s="279"/>
      <c r="C788" s="278"/>
      <c r="D788" s="278"/>
      <c r="E788" s="278"/>
    </row>
    <row r="789" spans="1:5" ht="12.75" thickBot="1" x14ac:dyDescent="0.25">
      <c r="A789" s="62" t="s">
        <v>62</v>
      </c>
      <c r="B789" s="279"/>
      <c r="C789" s="278"/>
      <c r="D789" s="278"/>
      <c r="E789" s="278"/>
    </row>
    <row r="790" spans="1:5" ht="12.75" thickBot="1" x14ac:dyDescent="0.25">
      <c r="A790" s="62" t="s">
        <v>63</v>
      </c>
      <c r="B790" s="279"/>
      <c r="C790" s="278"/>
      <c r="D790" s="278"/>
      <c r="E790" s="278"/>
    </row>
    <row r="791" spans="1:5" ht="12.75" thickBot="1" x14ac:dyDescent="0.25">
      <c r="A791" s="78" t="s">
        <v>48</v>
      </c>
      <c r="B791" s="279">
        <f>B781+B786</f>
        <v>13680</v>
      </c>
      <c r="C791" s="279">
        <f>C781+C786</f>
        <v>0</v>
      </c>
      <c r="D791" s="279">
        <f>D781+D786</f>
        <v>0</v>
      </c>
      <c r="E791" s="279">
        <f>E781+E786</f>
        <v>0</v>
      </c>
    </row>
    <row r="792" spans="1:5" ht="12.75" thickBot="1" x14ac:dyDescent="0.25">
      <c r="A792" s="90" t="s">
        <v>32</v>
      </c>
      <c r="B792" s="283">
        <f>IF(B791-B773=0,0,"Error")</f>
        <v>0</v>
      </c>
      <c r="C792" s="283">
        <f>IF(C791-C773=0,0,"Error")</f>
        <v>0</v>
      </c>
      <c r="D792" s="283">
        <f>IF(D791-D773=0,0,"Error")</f>
        <v>0</v>
      </c>
      <c r="E792" s="283">
        <f>IF(E791-E773=0,0,"Error")</f>
        <v>0</v>
      </c>
    </row>
    <row r="793" spans="1:5" ht="34.5" thickBot="1" x14ac:dyDescent="0.25">
      <c r="A793" s="58" t="s">
        <v>49</v>
      </c>
      <c r="B793" s="300" t="s">
        <v>412</v>
      </c>
      <c r="C793" s="301" t="s">
        <v>60</v>
      </c>
      <c r="D793" s="489" t="s">
        <v>413</v>
      </c>
      <c r="E793" s="488"/>
    </row>
    <row r="794" spans="1:5" ht="12.75" thickBot="1" x14ac:dyDescent="0.25">
      <c r="A794" s="59" t="s">
        <v>15</v>
      </c>
      <c r="B794" s="437" t="s">
        <v>414</v>
      </c>
      <c r="C794" s="438"/>
      <c r="D794" s="438"/>
      <c r="E794" s="439"/>
    </row>
    <row r="795" spans="1:5" ht="12.75" thickBot="1" x14ac:dyDescent="0.25">
      <c r="A795" s="59" t="s">
        <v>16</v>
      </c>
      <c r="B795" s="437" t="s">
        <v>411</v>
      </c>
      <c r="C795" s="438"/>
      <c r="D795" s="438"/>
      <c r="E795" s="439"/>
    </row>
    <row r="796" spans="1:5" ht="17.25" customHeight="1" x14ac:dyDescent="0.2">
      <c r="A796" s="432"/>
      <c r="B796" s="273">
        <v>2019</v>
      </c>
      <c r="C796" s="274">
        <v>2020</v>
      </c>
      <c r="D796" s="274">
        <v>2021</v>
      </c>
      <c r="E796" s="274">
        <v>2022</v>
      </c>
    </row>
    <row r="797" spans="1:5" ht="12.75" thickBot="1" x14ac:dyDescent="0.25">
      <c r="A797" s="433"/>
      <c r="B797" s="275" t="s">
        <v>8</v>
      </c>
      <c r="C797" s="276" t="s">
        <v>9</v>
      </c>
      <c r="D797" s="276" t="s">
        <v>9</v>
      </c>
      <c r="E797" s="276" t="s">
        <v>9</v>
      </c>
    </row>
    <row r="798" spans="1:5" ht="12.75" thickBot="1" x14ac:dyDescent="0.25">
      <c r="A798" s="60" t="s">
        <v>17</v>
      </c>
      <c r="B798" s="209">
        <v>3529</v>
      </c>
      <c r="C798" s="303"/>
      <c r="D798" s="294"/>
      <c r="E798" s="294"/>
    </row>
    <row r="799" spans="1:5" ht="12.75" thickBot="1" x14ac:dyDescent="0.25">
      <c r="A799" s="60" t="s">
        <v>18</v>
      </c>
      <c r="B799" s="209">
        <f>B817</f>
        <v>4941</v>
      </c>
      <c r="C799" s="209">
        <f>C817</f>
        <v>0</v>
      </c>
      <c r="D799" s="209">
        <f>D817</f>
        <v>0</v>
      </c>
      <c r="E799" s="209">
        <f>E817</f>
        <v>0</v>
      </c>
    </row>
    <row r="800" spans="1:5" ht="12.75" thickBot="1" x14ac:dyDescent="0.25">
      <c r="A800" s="60" t="s">
        <v>19</v>
      </c>
      <c r="B800" s="209">
        <f>B799/B798</f>
        <v>1.4001133465570983</v>
      </c>
      <c r="C800" s="304" t="e">
        <f>C799/C798</f>
        <v>#DIV/0!</v>
      </c>
      <c r="D800" s="209" t="e">
        <f>D799/D798</f>
        <v>#DIV/0!</v>
      </c>
      <c r="E800" s="209" t="e">
        <f>E799/E798</f>
        <v>#DIV/0!</v>
      </c>
    </row>
    <row r="801" spans="1:5" ht="12.75" thickBot="1" x14ac:dyDescent="0.25">
      <c r="A801" s="60" t="s">
        <v>20</v>
      </c>
      <c r="B801" s="209" t="s">
        <v>21</v>
      </c>
      <c r="C801" s="277">
        <f>C798/B798-1</f>
        <v>-1</v>
      </c>
      <c r="D801" s="277" t="e">
        <f t="shared" ref="D801:E803" si="24">D798/C798-1</f>
        <v>#DIV/0!</v>
      </c>
      <c r="E801" s="277" t="e">
        <f t="shared" si="24"/>
        <v>#DIV/0!</v>
      </c>
    </row>
    <row r="802" spans="1:5" ht="12.75" thickBot="1" x14ac:dyDescent="0.25">
      <c r="A802" s="60" t="s">
        <v>22</v>
      </c>
      <c r="B802" s="209" t="s">
        <v>21</v>
      </c>
      <c r="C802" s="277">
        <f>C799/B799-1</f>
        <v>-1</v>
      </c>
      <c r="D802" s="277" t="e">
        <f t="shared" si="24"/>
        <v>#DIV/0!</v>
      </c>
      <c r="E802" s="277" t="e">
        <f t="shared" si="24"/>
        <v>#DIV/0!</v>
      </c>
    </row>
    <row r="803" spans="1:5" ht="12.75" thickBot="1" x14ac:dyDescent="0.25">
      <c r="A803" s="60" t="s">
        <v>23</v>
      </c>
      <c r="B803" s="209" t="s">
        <v>21</v>
      </c>
      <c r="C803" s="277" t="e">
        <f>C800/B800-1</f>
        <v>#DIV/0!</v>
      </c>
      <c r="D803" s="277" t="e">
        <f t="shared" si="24"/>
        <v>#DIV/0!</v>
      </c>
      <c r="E803" s="277" t="e">
        <f t="shared" si="24"/>
        <v>#DIV/0!</v>
      </c>
    </row>
    <row r="804" spans="1:5" ht="12.75" customHeight="1" thickBot="1" x14ac:dyDescent="0.25">
      <c r="A804" s="434" t="s">
        <v>406</v>
      </c>
      <c r="B804" s="435"/>
      <c r="C804" s="435"/>
      <c r="D804" s="435"/>
      <c r="E804" s="436"/>
    </row>
    <row r="805" spans="1:5" x14ac:dyDescent="0.2">
      <c r="A805" s="432"/>
      <c r="B805" s="273">
        <v>2019</v>
      </c>
      <c r="C805" s="274">
        <v>2020</v>
      </c>
      <c r="D805" s="274">
        <v>2021</v>
      </c>
      <c r="E805" s="274">
        <v>2022</v>
      </c>
    </row>
    <row r="806" spans="1:5" ht="12.75" thickBot="1" x14ac:dyDescent="0.25">
      <c r="A806" s="433"/>
      <c r="B806" s="275" t="s">
        <v>8</v>
      </c>
      <c r="C806" s="276" t="s">
        <v>9</v>
      </c>
      <c r="D806" s="276" t="s">
        <v>9</v>
      </c>
      <c r="E806" s="276" t="s">
        <v>9</v>
      </c>
    </row>
    <row r="807" spans="1:5" ht="12.75" thickBot="1" x14ac:dyDescent="0.25">
      <c r="A807" s="61" t="s">
        <v>36</v>
      </c>
      <c r="B807" s="278">
        <f>B808+B809+B810+B811</f>
        <v>4941</v>
      </c>
      <c r="C807" s="278">
        <f>C808+C809+C810+C811</f>
        <v>0</v>
      </c>
      <c r="D807" s="278">
        <f>D808+D809+D810+D811</f>
        <v>0</v>
      </c>
      <c r="E807" s="278">
        <f>E808+E809+E810+E811</f>
        <v>0</v>
      </c>
    </row>
    <row r="808" spans="1:5" ht="12.75" thickBot="1" x14ac:dyDescent="0.25">
      <c r="A808" s="62" t="s">
        <v>57</v>
      </c>
      <c r="B808" s="278">
        <f>3621+1320</f>
        <v>4941</v>
      </c>
      <c r="C808" s="278"/>
      <c r="D808" s="278"/>
      <c r="E808" s="278"/>
    </row>
    <row r="809" spans="1:5" ht="12.75" thickBot="1" x14ac:dyDescent="0.25">
      <c r="A809" s="62" t="s">
        <v>61</v>
      </c>
      <c r="B809" s="278"/>
      <c r="C809" s="278"/>
      <c r="D809" s="278"/>
      <c r="E809" s="278"/>
    </row>
    <row r="810" spans="1:5" ht="12.75" thickBot="1" x14ac:dyDescent="0.25">
      <c r="A810" s="62" t="s">
        <v>62</v>
      </c>
      <c r="B810" s="278"/>
      <c r="C810" s="278"/>
      <c r="D810" s="278"/>
      <c r="E810" s="278"/>
    </row>
    <row r="811" spans="1:5" ht="12.75" thickBot="1" x14ac:dyDescent="0.25">
      <c r="A811" s="62" t="s">
        <v>63</v>
      </c>
      <c r="B811" s="278"/>
      <c r="C811" s="278"/>
      <c r="D811" s="278"/>
      <c r="E811" s="278"/>
    </row>
    <row r="812" spans="1:5" ht="12.75" thickBot="1" x14ac:dyDescent="0.25">
      <c r="A812" s="61" t="s">
        <v>37</v>
      </c>
      <c r="B812" s="279">
        <f>B813+B814+B815+B816</f>
        <v>0</v>
      </c>
      <c r="C812" s="279">
        <f>C813+C814+C815+C816</f>
        <v>0</v>
      </c>
      <c r="D812" s="279">
        <f>D813+D814+D815+D816</f>
        <v>0</v>
      </c>
      <c r="E812" s="279">
        <f>E813+E814+E815+E816</f>
        <v>0</v>
      </c>
    </row>
    <row r="813" spans="1:5" ht="12.75" thickBot="1" x14ac:dyDescent="0.25">
      <c r="A813" s="62" t="s">
        <v>57</v>
      </c>
      <c r="B813" s="279"/>
      <c r="C813" s="278"/>
      <c r="D813" s="278"/>
      <c r="E813" s="278"/>
    </row>
    <row r="814" spans="1:5" ht="17.25" customHeight="1" thickBot="1" x14ac:dyDescent="0.25">
      <c r="A814" s="62" t="s">
        <v>61</v>
      </c>
      <c r="B814" s="279"/>
      <c r="C814" s="278"/>
      <c r="D814" s="278"/>
      <c r="E814" s="278"/>
    </row>
    <row r="815" spans="1:5" ht="12.75" thickBot="1" x14ac:dyDescent="0.25">
      <c r="A815" s="62" t="s">
        <v>62</v>
      </c>
      <c r="B815" s="279"/>
      <c r="C815" s="278"/>
      <c r="D815" s="278"/>
      <c r="E815" s="278"/>
    </row>
    <row r="816" spans="1:5" ht="12.75" thickBot="1" x14ac:dyDescent="0.25">
      <c r="A816" s="62" t="s">
        <v>63</v>
      </c>
      <c r="B816" s="279"/>
      <c r="C816" s="278"/>
      <c r="D816" s="278"/>
      <c r="E816" s="278"/>
    </row>
    <row r="817" spans="1:5" ht="12.75" thickBot="1" x14ac:dyDescent="0.25">
      <c r="A817" s="78" t="s">
        <v>415</v>
      </c>
      <c r="B817" s="279">
        <f>B807+B812</f>
        <v>4941</v>
      </c>
      <c r="C817" s="279">
        <f>C807+C812</f>
        <v>0</v>
      </c>
      <c r="D817" s="279">
        <f>D807+D812</f>
        <v>0</v>
      </c>
      <c r="E817" s="279">
        <f>E807+E812</f>
        <v>0</v>
      </c>
    </row>
    <row r="818" spans="1:5" ht="12.75" thickBot="1" x14ac:dyDescent="0.25">
      <c r="A818" s="90" t="s">
        <v>32</v>
      </c>
      <c r="B818" s="283">
        <f>IF(B817-B799=0,0,"Error")</f>
        <v>0</v>
      </c>
      <c r="C818" s="283">
        <f>IF(C817-C799=0,0,"Error")</f>
        <v>0</v>
      </c>
      <c r="D818" s="283">
        <f>IF(D817-D799=0,0,"Error")</f>
        <v>0</v>
      </c>
      <c r="E818" s="283">
        <f>IF(E817-E799=0,0,"Error")</f>
        <v>0</v>
      </c>
    </row>
    <row r="819" spans="1:5" ht="34.5" thickBot="1" x14ac:dyDescent="0.25">
      <c r="A819" s="58" t="s">
        <v>144</v>
      </c>
      <c r="B819" s="300" t="s">
        <v>416</v>
      </c>
      <c r="C819" s="301" t="s">
        <v>60</v>
      </c>
      <c r="D819" s="489" t="s">
        <v>417</v>
      </c>
      <c r="E819" s="488"/>
    </row>
    <row r="820" spans="1:5" ht="12.75" customHeight="1" thickBot="1" x14ac:dyDescent="0.25">
      <c r="A820" s="59" t="s">
        <v>15</v>
      </c>
      <c r="B820" s="429" t="s">
        <v>418</v>
      </c>
      <c r="C820" s="430"/>
      <c r="D820" s="430"/>
      <c r="E820" s="431"/>
    </row>
    <row r="821" spans="1:5" ht="12.75" thickBot="1" x14ac:dyDescent="0.25">
      <c r="A821" s="59" t="s">
        <v>16</v>
      </c>
      <c r="B821" s="437" t="s">
        <v>411</v>
      </c>
      <c r="C821" s="438"/>
      <c r="D821" s="438"/>
      <c r="E821" s="439"/>
    </row>
    <row r="822" spans="1:5" x14ac:dyDescent="0.2">
      <c r="A822" s="432"/>
      <c r="B822" s="273">
        <v>2019</v>
      </c>
      <c r="C822" s="274">
        <v>2020</v>
      </c>
      <c r="D822" s="274">
        <v>2021</v>
      </c>
      <c r="E822" s="274">
        <v>2022</v>
      </c>
    </row>
    <row r="823" spans="1:5" ht="12.75" thickBot="1" x14ac:dyDescent="0.25">
      <c r="A823" s="433"/>
      <c r="B823" s="275" t="s">
        <v>8</v>
      </c>
      <c r="C823" s="276" t="s">
        <v>9</v>
      </c>
      <c r="D823" s="276" t="s">
        <v>9</v>
      </c>
      <c r="E823" s="276" t="s">
        <v>9</v>
      </c>
    </row>
    <row r="824" spans="1:5" ht="12.75" thickBot="1" x14ac:dyDescent="0.25">
      <c r="A824" s="60" t="s">
        <v>17</v>
      </c>
      <c r="B824" s="305">
        <v>25958</v>
      </c>
      <c r="C824" s="303"/>
      <c r="D824" s="294"/>
      <c r="E824" s="294"/>
    </row>
    <row r="825" spans="1:5" ht="12.75" thickBot="1" x14ac:dyDescent="0.25">
      <c r="A825" s="60" t="s">
        <v>18</v>
      </c>
      <c r="B825" s="209">
        <f>B843</f>
        <v>43761</v>
      </c>
      <c r="C825" s="209">
        <f>C843</f>
        <v>0</v>
      </c>
      <c r="D825" s="209">
        <f>D843</f>
        <v>0</v>
      </c>
      <c r="E825" s="209">
        <f>E843</f>
        <v>0</v>
      </c>
    </row>
    <row r="826" spans="1:5" ht="12.75" thickBot="1" x14ac:dyDescent="0.25">
      <c r="A826" s="60" t="s">
        <v>19</v>
      </c>
      <c r="B826" s="306">
        <f>B825/B824</f>
        <v>1.6858386624547346</v>
      </c>
      <c r="C826" s="304" t="e">
        <f>C825/C824</f>
        <v>#DIV/0!</v>
      </c>
      <c r="D826" s="209" t="e">
        <f>D825/D824</f>
        <v>#DIV/0!</v>
      </c>
      <c r="E826" s="209" t="e">
        <f>E825/E824</f>
        <v>#DIV/0!</v>
      </c>
    </row>
    <row r="827" spans="1:5" ht="12.75" thickBot="1" x14ac:dyDescent="0.25">
      <c r="A827" s="60" t="s">
        <v>20</v>
      </c>
      <c r="B827" s="209" t="s">
        <v>21</v>
      </c>
      <c r="C827" s="277">
        <f>C824/B824-1</f>
        <v>-1</v>
      </c>
      <c r="D827" s="277" t="e">
        <f t="shared" ref="D827:E829" si="25">D824/C824-1</f>
        <v>#DIV/0!</v>
      </c>
      <c r="E827" s="277" t="e">
        <f t="shared" si="25"/>
        <v>#DIV/0!</v>
      </c>
    </row>
    <row r="828" spans="1:5" ht="12.75" thickBot="1" x14ac:dyDescent="0.25">
      <c r="A828" s="60" t="s">
        <v>22</v>
      </c>
      <c r="B828" s="209" t="s">
        <v>21</v>
      </c>
      <c r="C828" s="277">
        <f>C825/B825-1</f>
        <v>-1</v>
      </c>
      <c r="D828" s="277" t="e">
        <f t="shared" si="25"/>
        <v>#DIV/0!</v>
      </c>
      <c r="E828" s="277" t="e">
        <f t="shared" si="25"/>
        <v>#DIV/0!</v>
      </c>
    </row>
    <row r="829" spans="1:5" ht="12.75" thickBot="1" x14ac:dyDescent="0.25">
      <c r="A829" s="60" t="s">
        <v>23</v>
      </c>
      <c r="B829" s="209" t="s">
        <v>21</v>
      </c>
      <c r="C829" s="277" t="e">
        <f>C826/B826-1</f>
        <v>#DIV/0!</v>
      </c>
      <c r="D829" s="277" t="e">
        <f t="shared" si="25"/>
        <v>#DIV/0!</v>
      </c>
      <c r="E829" s="277" t="e">
        <f t="shared" si="25"/>
        <v>#DIV/0!</v>
      </c>
    </row>
    <row r="830" spans="1:5" ht="12.75" customHeight="1" thickBot="1" x14ac:dyDescent="0.25">
      <c r="A830" s="434" t="s">
        <v>406</v>
      </c>
      <c r="B830" s="435"/>
      <c r="C830" s="435"/>
      <c r="D830" s="435"/>
      <c r="E830" s="436"/>
    </row>
    <row r="831" spans="1:5" x14ac:dyDescent="0.2">
      <c r="A831" s="432"/>
      <c r="B831" s="273">
        <v>2019</v>
      </c>
      <c r="C831" s="274">
        <v>2020</v>
      </c>
      <c r="D831" s="274">
        <v>2021</v>
      </c>
      <c r="E831" s="274">
        <v>2022</v>
      </c>
    </row>
    <row r="832" spans="1:5" ht="17.25" customHeight="1" thickBot="1" x14ac:dyDescent="0.25">
      <c r="A832" s="433"/>
      <c r="B832" s="275" t="s">
        <v>8</v>
      </c>
      <c r="C832" s="276" t="s">
        <v>9</v>
      </c>
      <c r="D832" s="276" t="s">
        <v>9</v>
      </c>
      <c r="E832" s="276" t="s">
        <v>9</v>
      </c>
    </row>
    <row r="833" spans="1:5" ht="12.75" thickBot="1" x14ac:dyDescent="0.25">
      <c r="A833" s="61" t="s">
        <v>36</v>
      </c>
      <c r="B833" s="278">
        <f>B834+B835+B836+B837</f>
        <v>43761</v>
      </c>
      <c r="C833" s="278">
        <f>C834+C835+C836+C837</f>
        <v>0</v>
      </c>
      <c r="D833" s="278">
        <f>D834+D835+D836+D837</f>
        <v>0</v>
      </c>
      <c r="E833" s="278">
        <f>E834+E835+E836+E837</f>
        <v>0</v>
      </c>
    </row>
    <row r="834" spans="1:5" ht="12.75" thickBot="1" x14ac:dyDescent="0.25">
      <c r="A834" s="62" t="s">
        <v>57</v>
      </c>
      <c r="B834" s="278">
        <v>43761</v>
      </c>
      <c r="C834" s="278"/>
      <c r="D834" s="278"/>
      <c r="E834" s="278"/>
    </row>
    <row r="835" spans="1:5" ht="12.75" thickBot="1" x14ac:dyDescent="0.25">
      <c r="A835" s="62" t="s">
        <v>61</v>
      </c>
      <c r="B835" s="278"/>
      <c r="C835" s="278"/>
      <c r="D835" s="278"/>
      <c r="E835" s="278"/>
    </row>
    <row r="836" spans="1:5" ht="12.75" thickBot="1" x14ac:dyDescent="0.25">
      <c r="A836" s="62" t="s">
        <v>62</v>
      </c>
      <c r="B836" s="278"/>
      <c r="C836" s="278"/>
      <c r="D836" s="278"/>
      <c r="E836" s="278"/>
    </row>
    <row r="837" spans="1:5" ht="12.75" thickBot="1" x14ac:dyDescent="0.25">
      <c r="A837" s="62" t="s">
        <v>63</v>
      </c>
      <c r="B837" s="278"/>
      <c r="C837" s="278"/>
      <c r="D837" s="278"/>
      <c r="E837" s="278"/>
    </row>
    <row r="838" spans="1:5" ht="12.75" thickBot="1" x14ac:dyDescent="0.25">
      <c r="A838" s="61" t="s">
        <v>37</v>
      </c>
      <c r="B838" s="279">
        <f>B839+B840+B841+B842</f>
        <v>0</v>
      </c>
      <c r="C838" s="279">
        <f>C839+C840+C841+C842</f>
        <v>0</v>
      </c>
      <c r="D838" s="279">
        <f>D839+D840+D841+D842</f>
        <v>0</v>
      </c>
      <c r="E838" s="279">
        <f>E839+E840+E841+E842</f>
        <v>0</v>
      </c>
    </row>
    <row r="839" spans="1:5" ht="12.75" thickBot="1" x14ac:dyDescent="0.25">
      <c r="A839" s="62" t="s">
        <v>57</v>
      </c>
      <c r="B839" s="279"/>
      <c r="C839" s="278"/>
      <c r="D839" s="278"/>
      <c r="E839" s="278"/>
    </row>
    <row r="840" spans="1:5" ht="12.75" thickBot="1" x14ac:dyDescent="0.25">
      <c r="A840" s="62" t="s">
        <v>61</v>
      </c>
      <c r="B840" s="279"/>
      <c r="C840" s="278"/>
      <c r="D840" s="278"/>
      <c r="E840" s="278"/>
    </row>
    <row r="841" spans="1:5" ht="12.75" thickBot="1" x14ac:dyDescent="0.25">
      <c r="A841" s="62" t="s">
        <v>62</v>
      </c>
      <c r="B841" s="279"/>
      <c r="C841" s="278"/>
      <c r="D841" s="278"/>
      <c r="E841" s="278"/>
    </row>
    <row r="842" spans="1:5" ht="12.75" thickBot="1" x14ac:dyDescent="0.25">
      <c r="A842" s="62" t="s">
        <v>63</v>
      </c>
      <c r="B842" s="279"/>
      <c r="C842" s="278"/>
      <c r="D842" s="278"/>
      <c r="E842" s="278"/>
    </row>
    <row r="843" spans="1:5" ht="12.75" thickBot="1" x14ac:dyDescent="0.25">
      <c r="A843" s="78" t="s">
        <v>328</v>
      </c>
      <c r="B843" s="279">
        <f>B833+B838</f>
        <v>43761</v>
      </c>
      <c r="C843" s="279">
        <f>C833+C838</f>
        <v>0</v>
      </c>
      <c r="D843" s="279">
        <f>D833+D838</f>
        <v>0</v>
      </c>
      <c r="E843" s="279">
        <f>E833+E838</f>
        <v>0</v>
      </c>
    </row>
    <row r="844" spans="1:5" ht="12.75" thickBot="1" x14ac:dyDescent="0.25">
      <c r="A844" s="90" t="s">
        <v>32</v>
      </c>
      <c r="B844" s="283">
        <f>IF(B843-B825=0,0,"Error")</f>
        <v>0</v>
      </c>
      <c r="C844" s="283">
        <f>IF(C843-C825=0,0,"Error")</f>
        <v>0</v>
      </c>
      <c r="D844" s="283">
        <f>IF(D843-D825=0,0,"Error")</f>
        <v>0</v>
      </c>
      <c r="E844" s="283">
        <f>IF(E843-E825=0,0,"Error")</f>
        <v>0</v>
      </c>
    </row>
    <row r="845" spans="1:5" ht="57" thickBot="1" x14ac:dyDescent="0.25">
      <c r="A845" s="58" t="s">
        <v>149</v>
      </c>
      <c r="B845" s="300" t="s">
        <v>419</v>
      </c>
      <c r="C845" s="301" t="s">
        <v>60</v>
      </c>
      <c r="D845" s="489"/>
      <c r="E845" s="488"/>
    </row>
    <row r="846" spans="1:5" ht="12.75" customHeight="1" thickBot="1" x14ac:dyDescent="0.25">
      <c r="A846" s="59" t="s">
        <v>15</v>
      </c>
      <c r="B846" s="429" t="s">
        <v>420</v>
      </c>
      <c r="C846" s="430"/>
      <c r="D846" s="430"/>
      <c r="E846" s="431"/>
    </row>
    <row r="847" spans="1:5" ht="12.75" thickBot="1" x14ac:dyDescent="0.25">
      <c r="A847" s="59" t="s">
        <v>16</v>
      </c>
      <c r="B847" s="437" t="s">
        <v>411</v>
      </c>
      <c r="C847" s="438"/>
      <c r="D847" s="438"/>
      <c r="E847" s="439"/>
    </row>
    <row r="848" spans="1:5" x14ac:dyDescent="0.2">
      <c r="A848" s="432"/>
      <c r="B848" s="273">
        <v>2019</v>
      </c>
      <c r="C848" s="274">
        <v>2020</v>
      </c>
      <c r="D848" s="274">
        <v>2021</v>
      </c>
      <c r="E848" s="274">
        <v>2022</v>
      </c>
    </row>
    <row r="849" spans="1:5" ht="12.75" thickBot="1" x14ac:dyDescent="0.25">
      <c r="A849" s="433"/>
      <c r="B849" s="275" t="s">
        <v>8</v>
      </c>
      <c r="C849" s="276" t="s">
        <v>9</v>
      </c>
      <c r="D849" s="276" t="s">
        <v>9</v>
      </c>
      <c r="E849" s="276" t="s">
        <v>9</v>
      </c>
    </row>
    <row r="850" spans="1:5" ht="15.75" customHeight="1" thickBot="1" x14ac:dyDescent="0.25">
      <c r="A850" s="60" t="s">
        <v>17</v>
      </c>
      <c r="B850" s="209">
        <v>0</v>
      </c>
      <c r="C850" s="284"/>
      <c r="D850" s="284"/>
      <c r="E850" s="284">
        <v>2074</v>
      </c>
    </row>
    <row r="851" spans="1:5" ht="12.75" thickBot="1" x14ac:dyDescent="0.25">
      <c r="A851" s="60" t="s">
        <v>18</v>
      </c>
      <c r="B851" s="209">
        <f>B869</f>
        <v>0</v>
      </c>
      <c r="C851" s="209">
        <f>C869</f>
        <v>0</v>
      </c>
      <c r="D851" s="209">
        <f>D869</f>
        <v>0</v>
      </c>
      <c r="E851" s="209">
        <f>E869</f>
        <v>3800</v>
      </c>
    </row>
    <row r="852" spans="1:5" ht="12.75" thickBot="1" x14ac:dyDescent="0.25">
      <c r="A852" s="60" t="s">
        <v>19</v>
      </c>
      <c r="B852" s="209" t="e">
        <f>B851/B850</f>
        <v>#DIV/0!</v>
      </c>
      <c r="C852" s="304" t="e">
        <f>C851/C850</f>
        <v>#DIV/0!</v>
      </c>
      <c r="D852" s="302" t="e">
        <f>D851/D850</f>
        <v>#DIV/0!</v>
      </c>
      <c r="E852" s="302">
        <f>E851/E850</f>
        <v>1.832208293153327</v>
      </c>
    </row>
    <row r="853" spans="1:5" ht="12.75" thickBot="1" x14ac:dyDescent="0.25">
      <c r="A853" s="60" t="s">
        <v>20</v>
      </c>
      <c r="B853" s="209" t="s">
        <v>21</v>
      </c>
      <c r="C853" s="277" t="e">
        <f>C850/B850-1</f>
        <v>#DIV/0!</v>
      </c>
      <c r="D853" s="277" t="e">
        <f t="shared" ref="D853:E855" si="26">D850/C850-1</f>
        <v>#DIV/0!</v>
      </c>
      <c r="E853" s="277" t="e">
        <f t="shared" si="26"/>
        <v>#DIV/0!</v>
      </c>
    </row>
    <row r="854" spans="1:5" ht="12.75" thickBot="1" x14ac:dyDescent="0.25">
      <c r="A854" s="60" t="s">
        <v>22</v>
      </c>
      <c r="B854" s="209" t="s">
        <v>21</v>
      </c>
      <c r="C854" s="277" t="e">
        <f>C851/B851-1</f>
        <v>#DIV/0!</v>
      </c>
      <c r="D854" s="277" t="e">
        <f t="shared" si="26"/>
        <v>#DIV/0!</v>
      </c>
      <c r="E854" s="277" t="e">
        <f t="shared" si="26"/>
        <v>#DIV/0!</v>
      </c>
    </row>
    <row r="855" spans="1:5" ht="12.75" thickBot="1" x14ac:dyDescent="0.25">
      <c r="A855" s="60" t="s">
        <v>23</v>
      </c>
      <c r="B855" s="209" t="s">
        <v>21</v>
      </c>
      <c r="C855" s="277" t="e">
        <f>C852/B852-1</f>
        <v>#DIV/0!</v>
      </c>
      <c r="D855" s="277" t="e">
        <f t="shared" si="26"/>
        <v>#DIV/0!</v>
      </c>
      <c r="E855" s="277" t="e">
        <f t="shared" si="26"/>
        <v>#DIV/0!</v>
      </c>
    </row>
    <row r="856" spans="1:5" ht="12.75" customHeight="1" thickBot="1" x14ac:dyDescent="0.25">
      <c r="A856" s="434" t="s">
        <v>421</v>
      </c>
      <c r="B856" s="435"/>
      <c r="C856" s="435"/>
      <c r="D856" s="435"/>
      <c r="E856" s="436"/>
    </row>
    <row r="857" spans="1:5" x14ac:dyDescent="0.2">
      <c r="A857" s="432"/>
      <c r="B857" s="273">
        <v>2019</v>
      </c>
      <c r="C857" s="274">
        <v>2020</v>
      </c>
      <c r="D857" s="274">
        <v>2021</v>
      </c>
      <c r="E857" s="274">
        <v>2022</v>
      </c>
    </row>
    <row r="858" spans="1:5" ht="12.75" thickBot="1" x14ac:dyDescent="0.25">
      <c r="A858" s="433"/>
      <c r="B858" s="275" t="s">
        <v>8</v>
      </c>
      <c r="C858" s="276" t="s">
        <v>9</v>
      </c>
      <c r="D858" s="276" t="s">
        <v>9</v>
      </c>
      <c r="E858" s="276" t="s">
        <v>9</v>
      </c>
    </row>
    <row r="859" spans="1:5" ht="12.75" thickBot="1" x14ac:dyDescent="0.25">
      <c r="A859" s="61" t="s">
        <v>36</v>
      </c>
      <c r="B859" s="278">
        <f>B860+B861+B862+B863</f>
        <v>0</v>
      </c>
      <c r="C859" s="278">
        <f>C860+C861+C862+C863</f>
        <v>0</v>
      </c>
      <c r="D859" s="278">
        <f>D860+D861+D862+D863</f>
        <v>0</v>
      </c>
      <c r="E859" s="278">
        <f>E860+E861+E862+E863</f>
        <v>3800</v>
      </c>
    </row>
    <row r="860" spans="1:5" ht="12.75" thickBot="1" x14ac:dyDescent="0.25">
      <c r="A860" s="62" t="s">
        <v>57</v>
      </c>
      <c r="B860" s="278"/>
      <c r="C860" s="278"/>
      <c r="D860" s="278"/>
      <c r="E860" s="278">
        <v>3800</v>
      </c>
    </row>
    <row r="861" spans="1:5" ht="12.75" thickBot="1" x14ac:dyDescent="0.25">
      <c r="A861" s="62" t="s">
        <v>61</v>
      </c>
      <c r="B861" s="278"/>
      <c r="C861" s="278"/>
      <c r="D861" s="278"/>
      <c r="E861" s="278"/>
    </row>
    <row r="862" spans="1:5" ht="12.75" thickBot="1" x14ac:dyDescent="0.25">
      <c r="A862" s="62" t="s">
        <v>62</v>
      </c>
      <c r="B862" s="278"/>
      <c r="C862" s="278"/>
      <c r="D862" s="278"/>
      <c r="E862" s="278"/>
    </row>
    <row r="863" spans="1:5" ht="12.75" thickBot="1" x14ac:dyDescent="0.25">
      <c r="A863" s="62" t="s">
        <v>63</v>
      </c>
      <c r="B863" s="278"/>
      <c r="C863" s="278"/>
      <c r="D863" s="278"/>
      <c r="E863" s="278"/>
    </row>
    <row r="864" spans="1:5" ht="12.75" thickBot="1" x14ac:dyDescent="0.25">
      <c r="A864" s="61" t="s">
        <v>37</v>
      </c>
      <c r="B864" s="279">
        <f>B865+B866+B867+B868</f>
        <v>0</v>
      </c>
      <c r="C864" s="279">
        <f>C865+C866+C867+C868</f>
        <v>0</v>
      </c>
      <c r="D864" s="279">
        <f>D865+D866+D867+D868</f>
        <v>0</v>
      </c>
      <c r="E864" s="279">
        <f>E865+E866+E867+E868</f>
        <v>0</v>
      </c>
    </row>
    <row r="865" spans="1:5" ht="12.75" thickBot="1" x14ac:dyDescent="0.25">
      <c r="A865" s="62" t="s">
        <v>57</v>
      </c>
      <c r="B865" s="279"/>
      <c r="C865" s="278"/>
      <c r="D865" s="278"/>
      <c r="E865" s="278"/>
    </row>
    <row r="866" spans="1:5" ht="12.75" thickBot="1" x14ac:dyDescent="0.25">
      <c r="A866" s="62" t="s">
        <v>61</v>
      </c>
      <c r="B866" s="279"/>
      <c r="C866" s="278"/>
      <c r="D866" s="278"/>
      <c r="E866" s="278"/>
    </row>
    <row r="867" spans="1:5" ht="12.75" thickBot="1" x14ac:dyDescent="0.25">
      <c r="A867" s="62" t="s">
        <v>62</v>
      </c>
      <c r="B867" s="279"/>
      <c r="C867" s="278"/>
      <c r="D867" s="278"/>
      <c r="E867" s="278"/>
    </row>
    <row r="868" spans="1:5" ht="17.25" customHeight="1" thickBot="1" x14ac:dyDescent="0.25">
      <c r="A868" s="62" t="s">
        <v>63</v>
      </c>
      <c r="B868" s="279"/>
      <c r="C868" s="278"/>
      <c r="D868" s="278"/>
      <c r="E868" s="278"/>
    </row>
    <row r="869" spans="1:5" ht="12.75" thickBot="1" x14ac:dyDescent="0.25">
      <c r="A869" s="78" t="s">
        <v>422</v>
      </c>
      <c r="B869" s="279">
        <f>B859+B864</f>
        <v>0</v>
      </c>
      <c r="C869" s="279">
        <f>C859+C864</f>
        <v>0</v>
      </c>
      <c r="D869" s="279">
        <f>D859+D864</f>
        <v>0</v>
      </c>
      <c r="E869" s="279">
        <f>E859+E864</f>
        <v>3800</v>
      </c>
    </row>
    <row r="870" spans="1:5" ht="12.75" thickBot="1" x14ac:dyDescent="0.25">
      <c r="A870" s="90" t="s">
        <v>32</v>
      </c>
      <c r="B870" s="283">
        <f>IF(B869-B851=0,0,"Error")</f>
        <v>0</v>
      </c>
      <c r="C870" s="283">
        <f>IF(C869-C851=0,0,"Error")</f>
        <v>0</v>
      </c>
      <c r="D870" s="283">
        <f>IF(D869-D851=0,0,"Error")</f>
        <v>0</v>
      </c>
      <c r="E870" s="283">
        <f>IF(E869-E851=0,0,"Error")</f>
        <v>0</v>
      </c>
    </row>
    <row r="871" spans="1:5" ht="45.75" thickBot="1" x14ac:dyDescent="0.25">
      <c r="A871" s="58" t="s">
        <v>334</v>
      </c>
      <c r="B871" s="300" t="s">
        <v>423</v>
      </c>
      <c r="C871" s="301" t="s">
        <v>60</v>
      </c>
      <c r="D871" s="489"/>
      <c r="E871" s="488"/>
    </row>
    <row r="872" spans="1:5" ht="12.75" thickBot="1" x14ac:dyDescent="0.25">
      <c r="A872" s="59" t="s">
        <v>15</v>
      </c>
      <c r="B872" s="437" t="s">
        <v>424</v>
      </c>
      <c r="C872" s="438"/>
      <c r="D872" s="438"/>
      <c r="E872" s="439"/>
    </row>
    <row r="873" spans="1:5" ht="12.75" thickBot="1" x14ac:dyDescent="0.25">
      <c r="A873" s="59" t="s">
        <v>16</v>
      </c>
      <c r="B873" s="437" t="s">
        <v>411</v>
      </c>
      <c r="C873" s="438"/>
      <c r="D873" s="438"/>
      <c r="E873" s="439"/>
    </row>
    <row r="874" spans="1:5" x14ac:dyDescent="0.2">
      <c r="A874" s="432"/>
      <c r="B874" s="273">
        <v>2019</v>
      </c>
      <c r="C874" s="274">
        <v>2020</v>
      </c>
      <c r="D874" s="274">
        <v>2021</v>
      </c>
      <c r="E874" s="274">
        <v>2022</v>
      </c>
    </row>
    <row r="875" spans="1:5" ht="12.75" thickBot="1" x14ac:dyDescent="0.25">
      <c r="A875" s="433"/>
      <c r="B875" s="275" t="s">
        <v>8</v>
      </c>
      <c r="C875" s="276" t="s">
        <v>9</v>
      </c>
      <c r="D875" s="276" t="s">
        <v>9</v>
      </c>
      <c r="E875" s="276" t="s">
        <v>9</v>
      </c>
    </row>
    <row r="876" spans="1:5" ht="12.75" thickBot="1" x14ac:dyDescent="0.25">
      <c r="A876" s="60" t="s">
        <v>17</v>
      </c>
      <c r="B876" s="209">
        <v>0</v>
      </c>
      <c r="C876" s="303">
        <v>0</v>
      </c>
      <c r="D876" s="284">
        <v>1161</v>
      </c>
      <c r="E876" s="284">
        <v>659</v>
      </c>
    </row>
    <row r="877" spans="1:5" ht="12.75" thickBot="1" x14ac:dyDescent="0.25">
      <c r="A877" s="60" t="s">
        <v>18</v>
      </c>
      <c r="B877" s="209">
        <f>B895</f>
        <v>0</v>
      </c>
      <c r="C877" s="209">
        <f>C895</f>
        <v>0</v>
      </c>
      <c r="D877" s="209">
        <f>D895</f>
        <v>1620</v>
      </c>
      <c r="E877" s="209">
        <f>E895</f>
        <v>920</v>
      </c>
    </row>
    <row r="878" spans="1:5" ht="12.75" thickBot="1" x14ac:dyDescent="0.25">
      <c r="A878" s="60" t="s">
        <v>19</v>
      </c>
      <c r="B878" s="209" t="e">
        <f>B877/B876</f>
        <v>#DIV/0!</v>
      </c>
      <c r="C878" s="304" t="e">
        <f>C877/C876</f>
        <v>#DIV/0!</v>
      </c>
      <c r="D878" s="302">
        <f>D877/D876</f>
        <v>1.3953488372093024</v>
      </c>
      <c r="E878" s="302">
        <f>E877/E876</f>
        <v>1.3960546282245827</v>
      </c>
    </row>
    <row r="879" spans="1:5" ht="12.75" thickBot="1" x14ac:dyDescent="0.25">
      <c r="A879" s="60" t="s">
        <v>20</v>
      </c>
      <c r="B879" s="209" t="s">
        <v>21</v>
      </c>
      <c r="C879" s="277" t="e">
        <f>C876/B876-1</f>
        <v>#DIV/0!</v>
      </c>
      <c r="D879" s="277" t="e">
        <f t="shared" ref="D879:E881" si="27">D876/C876-1</f>
        <v>#DIV/0!</v>
      </c>
      <c r="E879" s="277">
        <f t="shared" si="27"/>
        <v>-0.43238587424633934</v>
      </c>
    </row>
    <row r="880" spans="1:5" ht="12.75" thickBot="1" x14ac:dyDescent="0.25">
      <c r="A880" s="60" t="s">
        <v>22</v>
      </c>
      <c r="B880" s="209" t="s">
        <v>21</v>
      </c>
      <c r="C880" s="277" t="e">
        <f>C877/B877-1</f>
        <v>#DIV/0!</v>
      </c>
      <c r="D880" s="277" t="e">
        <f t="shared" si="27"/>
        <v>#DIV/0!</v>
      </c>
      <c r="E880" s="277">
        <f t="shared" si="27"/>
        <v>-0.4320987654320988</v>
      </c>
    </row>
    <row r="881" spans="1:5" ht="12.75" thickBot="1" x14ac:dyDescent="0.25">
      <c r="A881" s="60" t="s">
        <v>23</v>
      </c>
      <c r="B881" s="209" t="s">
        <v>21</v>
      </c>
      <c r="C881" s="277" t="e">
        <f>C878/B878-1</f>
        <v>#DIV/0!</v>
      </c>
      <c r="D881" s="277" t="e">
        <f t="shared" si="27"/>
        <v>#DIV/0!</v>
      </c>
      <c r="E881" s="277">
        <f t="shared" si="27"/>
        <v>5.0581689428419452E-4</v>
      </c>
    </row>
    <row r="882" spans="1:5" ht="12.75" customHeight="1" thickBot="1" x14ac:dyDescent="0.25">
      <c r="A882" s="434" t="s">
        <v>354</v>
      </c>
      <c r="B882" s="435"/>
      <c r="C882" s="435"/>
      <c r="D882" s="435"/>
      <c r="E882" s="436"/>
    </row>
    <row r="883" spans="1:5" x14ac:dyDescent="0.2">
      <c r="A883" s="432"/>
      <c r="B883" s="273">
        <v>2019</v>
      </c>
      <c r="C883" s="274">
        <v>2020</v>
      </c>
      <c r="D883" s="274">
        <v>2021</v>
      </c>
      <c r="E883" s="274">
        <v>2022</v>
      </c>
    </row>
    <row r="884" spans="1:5" ht="12.75" thickBot="1" x14ac:dyDescent="0.25">
      <c r="A884" s="433"/>
      <c r="B884" s="275" t="s">
        <v>8</v>
      </c>
      <c r="C884" s="276" t="s">
        <v>9</v>
      </c>
      <c r="D884" s="276" t="s">
        <v>9</v>
      </c>
      <c r="E884" s="276" t="s">
        <v>9</v>
      </c>
    </row>
    <row r="885" spans="1:5" ht="12.75" thickBot="1" x14ac:dyDescent="0.25">
      <c r="A885" s="61" t="s">
        <v>36</v>
      </c>
      <c r="B885" s="278">
        <f>B886+B887+B888+B889</f>
        <v>0</v>
      </c>
      <c r="C885" s="278">
        <f>C886+C887+C888+C889</f>
        <v>0</v>
      </c>
      <c r="D885" s="278">
        <f>D886+D887+D888+D889</f>
        <v>1620</v>
      </c>
      <c r="E885" s="278">
        <f>E886+E887+E888+E889</f>
        <v>920</v>
      </c>
    </row>
    <row r="886" spans="1:5" ht="17.25" customHeight="1" thickBot="1" x14ac:dyDescent="0.25">
      <c r="A886" s="62" t="s">
        <v>57</v>
      </c>
      <c r="B886" s="278"/>
      <c r="C886" s="278">
        <v>0</v>
      </c>
      <c r="D886" s="278">
        <v>1620</v>
      </c>
      <c r="E886" s="278">
        <v>920</v>
      </c>
    </row>
    <row r="887" spans="1:5" ht="12.75" thickBot="1" x14ac:dyDescent="0.25">
      <c r="A887" s="62" t="s">
        <v>61</v>
      </c>
      <c r="B887" s="278"/>
      <c r="C887" s="278"/>
      <c r="D887" s="278"/>
      <c r="E887" s="278"/>
    </row>
    <row r="888" spans="1:5" ht="12.75" thickBot="1" x14ac:dyDescent="0.25">
      <c r="A888" s="62" t="s">
        <v>62</v>
      </c>
      <c r="B888" s="278"/>
      <c r="C888" s="278"/>
      <c r="D888" s="278"/>
      <c r="E888" s="278"/>
    </row>
    <row r="889" spans="1:5" ht="12.75" thickBot="1" x14ac:dyDescent="0.25">
      <c r="A889" s="62" t="s">
        <v>63</v>
      </c>
      <c r="B889" s="278"/>
      <c r="C889" s="278"/>
      <c r="D889" s="278"/>
      <c r="E889" s="278"/>
    </row>
    <row r="890" spans="1:5" ht="12.75" thickBot="1" x14ac:dyDescent="0.25">
      <c r="A890" s="61" t="s">
        <v>37</v>
      </c>
      <c r="B890" s="279">
        <f>B891+B892+B893+B894</f>
        <v>0</v>
      </c>
      <c r="C890" s="279">
        <f>C891+C892+C893+C894</f>
        <v>0</v>
      </c>
      <c r="D890" s="279">
        <f>D891+D892+D893+D894</f>
        <v>0</v>
      </c>
      <c r="E890" s="279">
        <f>E891+E892+E893+E894</f>
        <v>0</v>
      </c>
    </row>
    <row r="891" spans="1:5" ht="12.75" thickBot="1" x14ac:dyDescent="0.25">
      <c r="A891" s="62" t="s">
        <v>57</v>
      </c>
      <c r="B891" s="279"/>
      <c r="C891" s="278"/>
      <c r="D891" s="278"/>
      <c r="E891" s="278"/>
    </row>
    <row r="892" spans="1:5" ht="12.75" thickBot="1" x14ac:dyDescent="0.25">
      <c r="A892" s="62" t="s">
        <v>61</v>
      </c>
      <c r="B892" s="279"/>
      <c r="C892" s="278"/>
      <c r="D892" s="278"/>
      <c r="E892" s="278"/>
    </row>
    <row r="893" spans="1:5" ht="12.75" thickBot="1" x14ac:dyDescent="0.25">
      <c r="A893" s="62" t="s">
        <v>62</v>
      </c>
      <c r="B893" s="279"/>
      <c r="C893" s="278"/>
      <c r="D893" s="278"/>
      <c r="E893" s="278"/>
    </row>
    <row r="894" spans="1:5" ht="12.75" thickBot="1" x14ac:dyDescent="0.25">
      <c r="A894" s="62" t="s">
        <v>63</v>
      </c>
      <c r="B894" s="279"/>
      <c r="C894" s="278"/>
      <c r="D894" s="278"/>
      <c r="E894" s="278"/>
    </row>
    <row r="895" spans="1:5" ht="12.75" thickBot="1" x14ac:dyDescent="0.25">
      <c r="A895" s="78" t="s">
        <v>425</v>
      </c>
      <c r="B895" s="279">
        <f>B885+B890</f>
        <v>0</v>
      </c>
      <c r="C895" s="279">
        <f>C885+C890</f>
        <v>0</v>
      </c>
      <c r="D895" s="279">
        <f>D885+D890</f>
        <v>1620</v>
      </c>
      <c r="E895" s="279">
        <f>E885+E890</f>
        <v>920</v>
      </c>
    </row>
    <row r="896" spans="1:5" ht="12.75" thickBot="1" x14ac:dyDescent="0.25">
      <c r="A896" s="90" t="s">
        <v>32</v>
      </c>
      <c r="B896" s="283">
        <f>IF(B895-B877=0,0,"Error")</f>
        <v>0</v>
      </c>
      <c r="C896" s="283">
        <f>IF(C895-C877=0,0,"Error")</f>
        <v>0</v>
      </c>
      <c r="D896" s="283">
        <f>IF(D895-D877=0,0,"Error")</f>
        <v>0</v>
      </c>
      <c r="E896" s="283">
        <f>IF(E895-E877=0,0,"Error")</f>
        <v>0</v>
      </c>
    </row>
    <row r="897" spans="1:5" ht="34.5" thickBot="1" x14ac:dyDescent="0.25">
      <c r="A897" s="58" t="s">
        <v>339</v>
      </c>
      <c r="B897" s="300" t="s">
        <v>426</v>
      </c>
      <c r="C897" s="301" t="s">
        <v>60</v>
      </c>
      <c r="D897" s="489"/>
      <c r="E897" s="488"/>
    </row>
    <row r="898" spans="1:5" ht="12.75" thickBot="1" x14ac:dyDescent="0.25">
      <c r="A898" s="59" t="s">
        <v>15</v>
      </c>
      <c r="B898" s="437" t="s">
        <v>427</v>
      </c>
      <c r="C898" s="438"/>
      <c r="D898" s="438"/>
      <c r="E898" s="439"/>
    </row>
    <row r="899" spans="1:5" ht="12.75" thickBot="1" x14ac:dyDescent="0.25">
      <c r="A899" s="59" t="s">
        <v>16</v>
      </c>
      <c r="B899" s="437" t="s">
        <v>411</v>
      </c>
      <c r="C899" s="438"/>
      <c r="D899" s="438"/>
      <c r="E899" s="439"/>
    </row>
    <row r="900" spans="1:5" x14ac:dyDescent="0.2">
      <c r="A900" s="432"/>
      <c r="B900" s="273">
        <v>2019</v>
      </c>
      <c r="C900" s="274">
        <v>2020</v>
      </c>
      <c r="D900" s="274">
        <v>2021</v>
      </c>
      <c r="E900" s="274">
        <v>2022</v>
      </c>
    </row>
    <row r="901" spans="1:5" ht="12.75" thickBot="1" x14ac:dyDescent="0.25">
      <c r="A901" s="433"/>
      <c r="B901" s="275" t="s">
        <v>8</v>
      </c>
      <c r="C901" s="276" t="s">
        <v>9</v>
      </c>
      <c r="D901" s="276" t="s">
        <v>9</v>
      </c>
      <c r="E901" s="276" t="s">
        <v>9</v>
      </c>
    </row>
    <row r="902" spans="1:5" ht="12.75" thickBot="1" x14ac:dyDescent="0.25">
      <c r="A902" s="60" t="s">
        <v>17</v>
      </c>
      <c r="B902" s="209">
        <v>0</v>
      </c>
      <c r="C902" s="209">
        <v>0</v>
      </c>
      <c r="D902" s="209">
        <v>2100</v>
      </c>
      <c r="E902" s="209"/>
    </row>
    <row r="903" spans="1:5" ht="12.75" thickBot="1" x14ac:dyDescent="0.25">
      <c r="A903" s="60" t="s">
        <v>18</v>
      </c>
      <c r="B903" s="209">
        <f>B921</f>
        <v>0</v>
      </c>
      <c r="C903" s="209">
        <f>C921</f>
        <v>0</v>
      </c>
      <c r="D903" s="209">
        <f>D921</f>
        <v>3100</v>
      </c>
      <c r="E903" s="209">
        <f>E921</f>
        <v>0</v>
      </c>
    </row>
    <row r="904" spans="1:5" ht="17.25" customHeight="1" thickBot="1" x14ac:dyDescent="0.25">
      <c r="A904" s="60" t="s">
        <v>19</v>
      </c>
      <c r="B904" s="209" t="e">
        <f>B903/B902</f>
        <v>#DIV/0!</v>
      </c>
      <c r="C904" s="304" t="e">
        <f>C903/C902</f>
        <v>#DIV/0!</v>
      </c>
      <c r="D904" s="307">
        <f>D903/D902</f>
        <v>1.4761904761904763</v>
      </c>
      <c r="E904" s="302" t="e">
        <f>E903/E902</f>
        <v>#DIV/0!</v>
      </c>
    </row>
    <row r="905" spans="1:5" ht="12.75" thickBot="1" x14ac:dyDescent="0.25">
      <c r="A905" s="60" t="s">
        <v>20</v>
      </c>
      <c r="B905" s="209" t="s">
        <v>21</v>
      </c>
      <c r="C905" s="277" t="e">
        <f>C902/B902-1</f>
        <v>#DIV/0!</v>
      </c>
      <c r="D905" s="277" t="e">
        <f t="shared" ref="D905:E907" si="28">D902/C902-1</f>
        <v>#DIV/0!</v>
      </c>
      <c r="E905" s="277">
        <f t="shared" si="28"/>
        <v>-1</v>
      </c>
    </row>
    <row r="906" spans="1:5" ht="12.75" thickBot="1" x14ac:dyDescent="0.25">
      <c r="A906" s="60" t="s">
        <v>22</v>
      </c>
      <c r="B906" s="209" t="s">
        <v>21</v>
      </c>
      <c r="C906" s="277" t="e">
        <f>C903/B903-1</f>
        <v>#DIV/0!</v>
      </c>
      <c r="D906" s="277" t="e">
        <f t="shared" si="28"/>
        <v>#DIV/0!</v>
      </c>
      <c r="E906" s="277">
        <f t="shared" si="28"/>
        <v>-1</v>
      </c>
    </row>
    <row r="907" spans="1:5" ht="12.75" thickBot="1" x14ac:dyDescent="0.25">
      <c r="A907" s="60" t="s">
        <v>23</v>
      </c>
      <c r="B907" s="209" t="s">
        <v>21</v>
      </c>
      <c r="C907" s="277" t="e">
        <f>C904/B904-1</f>
        <v>#DIV/0!</v>
      </c>
      <c r="D907" s="277" t="e">
        <f t="shared" si="28"/>
        <v>#DIV/0!</v>
      </c>
      <c r="E907" s="277" t="e">
        <f t="shared" si="28"/>
        <v>#DIV/0!</v>
      </c>
    </row>
    <row r="908" spans="1:5" ht="12.75" customHeight="1" thickBot="1" x14ac:dyDescent="0.25">
      <c r="A908" s="434" t="s">
        <v>428</v>
      </c>
      <c r="B908" s="435"/>
      <c r="C908" s="435"/>
      <c r="D908" s="435"/>
      <c r="E908" s="436"/>
    </row>
    <row r="909" spans="1:5" x14ac:dyDescent="0.2">
      <c r="A909" s="432"/>
      <c r="B909" s="273">
        <v>2019</v>
      </c>
      <c r="C909" s="274">
        <v>2020</v>
      </c>
      <c r="D909" s="274">
        <v>2021</v>
      </c>
      <c r="E909" s="274">
        <v>2022</v>
      </c>
    </row>
    <row r="910" spans="1:5" ht="12.75" thickBot="1" x14ac:dyDescent="0.25">
      <c r="A910" s="433"/>
      <c r="B910" s="275" t="s">
        <v>8</v>
      </c>
      <c r="C910" s="276" t="s">
        <v>9</v>
      </c>
      <c r="D910" s="276" t="s">
        <v>9</v>
      </c>
      <c r="E910" s="276" t="s">
        <v>9</v>
      </c>
    </row>
    <row r="911" spans="1:5" ht="12.75" thickBot="1" x14ac:dyDescent="0.25">
      <c r="A911" s="61" t="s">
        <v>36</v>
      </c>
      <c r="B911" s="278">
        <f>B912+B913+B914+B915</f>
        <v>0</v>
      </c>
      <c r="C911" s="278">
        <f>C912+C913+C914+C915</f>
        <v>0</v>
      </c>
      <c r="D911" s="278">
        <f>D912+D913+D914+D915</f>
        <v>3100</v>
      </c>
      <c r="E911" s="278">
        <f>E912+E913+E914+E915</f>
        <v>0</v>
      </c>
    </row>
    <row r="912" spans="1:5" ht="12.75" thickBot="1" x14ac:dyDescent="0.25">
      <c r="A912" s="62" t="s">
        <v>57</v>
      </c>
      <c r="B912" s="278"/>
      <c r="C912" s="278">
        <v>0</v>
      </c>
      <c r="D912" s="278">
        <v>3100</v>
      </c>
      <c r="E912" s="278"/>
    </row>
    <row r="913" spans="1:5" ht="12.75" thickBot="1" x14ac:dyDescent="0.25">
      <c r="A913" s="62" t="s">
        <v>61</v>
      </c>
      <c r="B913" s="278"/>
      <c r="C913" s="278"/>
      <c r="D913" s="278"/>
      <c r="E913" s="278"/>
    </row>
    <row r="914" spans="1:5" ht="12.75" thickBot="1" x14ac:dyDescent="0.25">
      <c r="A914" s="62" t="s">
        <v>62</v>
      </c>
      <c r="B914" s="278"/>
      <c r="C914" s="278"/>
      <c r="D914" s="278"/>
      <c r="E914" s="278"/>
    </row>
    <row r="915" spans="1:5" ht="12.75" thickBot="1" x14ac:dyDescent="0.25">
      <c r="A915" s="62" t="s">
        <v>63</v>
      </c>
      <c r="B915" s="278"/>
      <c r="C915" s="278"/>
      <c r="D915" s="278"/>
      <c r="E915" s="278"/>
    </row>
    <row r="916" spans="1:5" ht="12.75" thickBot="1" x14ac:dyDescent="0.25">
      <c r="A916" s="61" t="s">
        <v>37</v>
      </c>
      <c r="B916" s="279">
        <f>B917+B918+B919+B920</f>
        <v>0</v>
      </c>
      <c r="C916" s="279">
        <f>C917+C918+C919+C920</f>
        <v>0</v>
      </c>
      <c r="D916" s="279">
        <f>D917+D918+D919+D920</f>
        <v>0</v>
      </c>
      <c r="E916" s="279">
        <f>E917+E918+E919+E920</f>
        <v>0</v>
      </c>
    </row>
    <row r="917" spans="1:5" ht="12.75" thickBot="1" x14ac:dyDescent="0.25">
      <c r="A917" s="62" t="s">
        <v>57</v>
      </c>
      <c r="B917" s="279"/>
      <c r="C917" s="278"/>
      <c r="D917" s="278"/>
      <c r="E917" s="278"/>
    </row>
    <row r="918" spans="1:5" ht="12.75" thickBot="1" x14ac:dyDescent="0.25">
      <c r="A918" s="62" t="s">
        <v>61</v>
      </c>
      <c r="B918" s="279"/>
      <c r="C918" s="278"/>
      <c r="D918" s="278"/>
      <c r="E918" s="278"/>
    </row>
    <row r="919" spans="1:5" ht="12.75" thickBot="1" x14ac:dyDescent="0.25">
      <c r="A919" s="62" t="s">
        <v>62</v>
      </c>
      <c r="B919" s="279"/>
      <c r="C919" s="278"/>
      <c r="D919" s="278"/>
      <c r="E919" s="278"/>
    </row>
    <row r="920" spans="1:5" ht="12.75" thickBot="1" x14ac:dyDescent="0.25">
      <c r="A920" s="62" t="s">
        <v>63</v>
      </c>
      <c r="B920" s="279"/>
      <c r="C920" s="278"/>
      <c r="D920" s="278"/>
      <c r="E920" s="278"/>
    </row>
    <row r="921" spans="1:5" ht="12.75" thickBot="1" x14ac:dyDescent="0.25">
      <c r="A921" s="78" t="s">
        <v>429</v>
      </c>
      <c r="B921" s="279">
        <f>B911+B916</f>
        <v>0</v>
      </c>
      <c r="C921" s="279">
        <f>C911+C916</f>
        <v>0</v>
      </c>
      <c r="D921" s="279">
        <f>D911+D916</f>
        <v>3100</v>
      </c>
      <c r="E921" s="279">
        <f>E911+E916</f>
        <v>0</v>
      </c>
    </row>
    <row r="922" spans="1:5" ht="17.25" customHeight="1" thickBot="1" x14ac:dyDescent="0.25">
      <c r="A922" s="90" t="s">
        <v>32</v>
      </c>
      <c r="B922" s="283">
        <f>IF(B921-B903=0,0,"Error")</f>
        <v>0</v>
      </c>
      <c r="C922" s="283">
        <f>IF(C921-C903=0,0,"Error")</f>
        <v>0</v>
      </c>
      <c r="D922" s="283">
        <f>IF(D921-D903=0,0,"Error")</f>
        <v>0</v>
      </c>
      <c r="E922" s="283">
        <f>IF(E921-E903=0,0,"Error")</f>
        <v>0</v>
      </c>
    </row>
    <row r="923" spans="1:5" ht="34.5" thickBot="1" x14ac:dyDescent="0.25">
      <c r="A923" s="58" t="s">
        <v>343</v>
      </c>
      <c r="B923" s="300" t="s">
        <v>430</v>
      </c>
      <c r="C923" s="301" t="s">
        <v>60</v>
      </c>
      <c r="D923" s="489"/>
      <c r="E923" s="488"/>
    </row>
    <row r="924" spans="1:5" ht="12.75" customHeight="1" thickBot="1" x14ac:dyDescent="0.25">
      <c r="A924" s="59" t="s">
        <v>15</v>
      </c>
      <c r="B924" s="429" t="s">
        <v>431</v>
      </c>
      <c r="C924" s="430"/>
      <c r="D924" s="430"/>
      <c r="E924" s="431"/>
    </row>
    <row r="925" spans="1:5" ht="12.75" thickBot="1" x14ac:dyDescent="0.25">
      <c r="A925" s="59" t="s">
        <v>16</v>
      </c>
      <c r="B925" s="437" t="s">
        <v>411</v>
      </c>
      <c r="C925" s="438"/>
      <c r="D925" s="438"/>
      <c r="E925" s="439"/>
    </row>
    <row r="926" spans="1:5" x14ac:dyDescent="0.2">
      <c r="A926" s="432"/>
      <c r="B926" s="273">
        <v>2019</v>
      </c>
      <c r="C926" s="274">
        <v>2020</v>
      </c>
      <c r="D926" s="274">
        <v>2021</v>
      </c>
      <c r="E926" s="274">
        <v>2022</v>
      </c>
    </row>
    <row r="927" spans="1:5" ht="12.75" thickBot="1" x14ac:dyDescent="0.25">
      <c r="A927" s="433"/>
      <c r="B927" s="275" t="s">
        <v>8</v>
      </c>
      <c r="C927" s="276" t="s">
        <v>9</v>
      </c>
      <c r="D927" s="276" t="s">
        <v>9</v>
      </c>
      <c r="E927" s="276" t="s">
        <v>9</v>
      </c>
    </row>
    <row r="928" spans="1:5" ht="12.75" thickBot="1" x14ac:dyDescent="0.25">
      <c r="A928" s="60" t="s">
        <v>17</v>
      </c>
      <c r="B928" s="209">
        <v>0</v>
      </c>
      <c r="C928" s="303">
        <v>3917</v>
      </c>
      <c r="D928" s="284"/>
      <c r="E928" s="284"/>
    </row>
    <row r="929" spans="1:5" ht="12.75" thickBot="1" x14ac:dyDescent="0.25">
      <c r="A929" s="60" t="s">
        <v>18</v>
      </c>
      <c r="B929" s="209">
        <f>B947</f>
        <v>0</v>
      </c>
      <c r="C929" s="209">
        <f>C947</f>
        <v>4720</v>
      </c>
      <c r="D929" s="209">
        <f>D947</f>
        <v>0</v>
      </c>
      <c r="E929" s="209">
        <f>E947</f>
        <v>0</v>
      </c>
    </row>
    <row r="930" spans="1:5" ht="12.75" thickBot="1" x14ac:dyDescent="0.25">
      <c r="A930" s="60" t="s">
        <v>19</v>
      </c>
      <c r="B930" s="209" t="e">
        <f>B929/B928</f>
        <v>#DIV/0!</v>
      </c>
      <c r="C930" s="304">
        <f>C929/C928</f>
        <v>1.2050038294613223</v>
      </c>
      <c r="D930" s="302" t="e">
        <f>D929/D928</f>
        <v>#DIV/0!</v>
      </c>
      <c r="E930" s="302" t="e">
        <f>E929/E928</f>
        <v>#DIV/0!</v>
      </c>
    </row>
    <row r="931" spans="1:5" ht="12.75" thickBot="1" x14ac:dyDescent="0.25">
      <c r="A931" s="60" t="s">
        <v>20</v>
      </c>
      <c r="B931" s="209" t="s">
        <v>21</v>
      </c>
      <c r="C931" s="277" t="e">
        <f>C928/B928-1</f>
        <v>#DIV/0!</v>
      </c>
      <c r="D931" s="277">
        <f t="shared" ref="D931:E933" si="29">D928/C928-1</f>
        <v>-1</v>
      </c>
      <c r="E931" s="277" t="e">
        <f t="shared" si="29"/>
        <v>#DIV/0!</v>
      </c>
    </row>
    <row r="932" spans="1:5" ht="12.75" thickBot="1" x14ac:dyDescent="0.25">
      <c r="A932" s="60" t="s">
        <v>22</v>
      </c>
      <c r="B932" s="209" t="s">
        <v>21</v>
      </c>
      <c r="C932" s="277" t="e">
        <f>C929/B929-1</f>
        <v>#DIV/0!</v>
      </c>
      <c r="D932" s="277">
        <f t="shared" si="29"/>
        <v>-1</v>
      </c>
      <c r="E932" s="277" t="e">
        <f t="shared" si="29"/>
        <v>#DIV/0!</v>
      </c>
    </row>
    <row r="933" spans="1:5" ht="12.75" thickBot="1" x14ac:dyDescent="0.25">
      <c r="A933" s="60" t="s">
        <v>23</v>
      </c>
      <c r="B933" s="209" t="s">
        <v>21</v>
      </c>
      <c r="C933" s="277" t="e">
        <f>C930/B930-1</f>
        <v>#DIV/0!</v>
      </c>
      <c r="D933" s="277" t="e">
        <f t="shared" si="29"/>
        <v>#DIV/0!</v>
      </c>
      <c r="E933" s="277" t="e">
        <f t="shared" si="29"/>
        <v>#DIV/0!</v>
      </c>
    </row>
    <row r="934" spans="1:5" ht="12.75" customHeight="1" thickBot="1" x14ac:dyDescent="0.25">
      <c r="A934" s="434" t="s">
        <v>432</v>
      </c>
      <c r="B934" s="435"/>
      <c r="C934" s="435"/>
      <c r="D934" s="435"/>
      <c r="E934" s="436"/>
    </row>
    <row r="935" spans="1:5" x14ac:dyDescent="0.2">
      <c r="A935" s="432"/>
      <c r="B935" s="273">
        <v>2019</v>
      </c>
      <c r="C935" s="274">
        <v>2020</v>
      </c>
      <c r="D935" s="274">
        <v>2021</v>
      </c>
      <c r="E935" s="274">
        <v>2022</v>
      </c>
    </row>
    <row r="936" spans="1:5" ht="12.75" thickBot="1" x14ac:dyDescent="0.25">
      <c r="A936" s="433"/>
      <c r="B936" s="275" t="s">
        <v>8</v>
      </c>
      <c r="C936" s="276" t="s">
        <v>9</v>
      </c>
      <c r="D936" s="276" t="s">
        <v>9</v>
      </c>
      <c r="E936" s="276" t="s">
        <v>9</v>
      </c>
    </row>
    <row r="937" spans="1:5" ht="12.75" thickBot="1" x14ac:dyDescent="0.25">
      <c r="A937" s="61" t="s">
        <v>36</v>
      </c>
      <c r="B937" s="278">
        <f>B938+B939+B940+B941</f>
        <v>0</v>
      </c>
      <c r="C937" s="278">
        <f>C938+C939+C940+C941</f>
        <v>4720</v>
      </c>
      <c r="D937" s="278">
        <f>D938+D939+D940+D941</f>
        <v>0</v>
      </c>
      <c r="E937" s="278">
        <f>E938+E939+E940+E941</f>
        <v>0</v>
      </c>
    </row>
    <row r="938" spans="1:5" ht="12.75" thickBot="1" x14ac:dyDescent="0.25">
      <c r="A938" s="62" t="s">
        <v>57</v>
      </c>
      <c r="B938" s="278"/>
      <c r="C938" s="278">
        <v>4720</v>
      </c>
      <c r="D938" s="278"/>
      <c r="E938" s="278"/>
    </row>
    <row r="939" spans="1:5" ht="12.75" thickBot="1" x14ac:dyDescent="0.25">
      <c r="A939" s="62" t="s">
        <v>61</v>
      </c>
      <c r="B939" s="278"/>
      <c r="C939" s="278"/>
      <c r="D939" s="278"/>
      <c r="E939" s="278"/>
    </row>
    <row r="940" spans="1:5" ht="17.25" customHeight="1" thickBot="1" x14ac:dyDescent="0.25">
      <c r="A940" s="62" t="s">
        <v>62</v>
      </c>
      <c r="B940" s="278"/>
      <c r="C940" s="278"/>
      <c r="D940" s="278"/>
      <c r="E940" s="278"/>
    </row>
    <row r="941" spans="1:5" ht="12.75" thickBot="1" x14ac:dyDescent="0.25">
      <c r="A941" s="62" t="s">
        <v>63</v>
      </c>
      <c r="B941" s="278"/>
      <c r="C941" s="278"/>
      <c r="D941" s="278"/>
      <c r="E941" s="278"/>
    </row>
    <row r="942" spans="1:5" ht="12.75" thickBot="1" x14ac:dyDescent="0.25">
      <c r="A942" s="61" t="s">
        <v>37</v>
      </c>
      <c r="B942" s="279">
        <f>B943+B944+B945+B946</f>
        <v>0</v>
      </c>
      <c r="C942" s="279">
        <f>C943+C944+C945+C946</f>
        <v>0</v>
      </c>
      <c r="D942" s="279">
        <f>D943+D944+D945+D946</f>
        <v>0</v>
      </c>
      <c r="E942" s="279">
        <f>E943+E944+E945+E946</f>
        <v>0</v>
      </c>
    </row>
    <row r="943" spans="1:5" ht="12.75" thickBot="1" x14ac:dyDescent="0.25">
      <c r="A943" s="62" t="s">
        <v>57</v>
      </c>
      <c r="B943" s="279"/>
      <c r="C943" s="278"/>
      <c r="D943" s="278"/>
      <c r="E943" s="278"/>
    </row>
    <row r="944" spans="1:5" ht="12.75" thickBot="1" x14ac:dyDescent="0.25">
      <c r="A944" s="62" t="s">
        <v>61</v>
      </c>
      <c r="B944" s="279"/>
      <c r="C944" s="278"/>
      <c r="D944" s="278"/>
      <c r="E944" s="278"/>
    </row>
    <row r="945" spans="1:5" ht="12.75" thickBot="1" x14ac:dyDescent="0.25">
      <c r="A945" s="62" t="s">
        <v>62</v>
      </c>
      <c r="B945" s="279"/>
      <c r="C945" s="278"/>
      <c r="D945" s="278"/>
      <c r="E945" s="278"/>
    </row>
    <row r="946" spans="1:5" ht="12.75" thickBot="1" x14ac:dyDescent="0.25">
      <c r="A946" s="62" t="s">
        <v>63</v>
      </c>
      <c r="B946" s="279"/>
      <c r="C946" s="278"/>
      <c r="D946" s="278"/>
      <c r="E946" s="278"/>
    </row>
    <row r="947" spans="1:5" ht="12.75" thickBot="1" x14ac:dyDescent="0.25">
      <c r="A947" s="78" t="s">
        <v>433</v>
      </c>
      <c r="B947" s="279">
        <f>B937+B942</f>
        <v>0</v>
      </c>
      <c r="C947" s="279">
        <f>C937+C942</f>
        <v>4720</v>
      </c>
      <c r="D947" s="279">
        <f>D937+D942</f>
        <v>0</v>
      </c>
      <c r="E947" s="279">
        <f>E937+E942</f>
        <v>0</v>
      </c>
    </row>
    <row r="948" spans="1:5" ht="12.75" thickBot="1" x14ac:dyDescent="0.25">
      <c r="A948" s="90" t="s">
        <v>32</v>
      </c>
      <c r="B948" s="283">
        <f>IF(B947-B929=0,0,"Error")</f>
        <v>0</v>
      </c>
      <c r="C948" s="283">
        <f>IF(C947-C929=0,0,"Error")</f>
        <v>0</v>
      </c>
      <c r="D948" s="283">
        <f>IF(D947-D929=0,0,"Error")</f>
        <v>0</v>
      </c>
      <c r="E948" s="283">
        <f>IF(E947-E929=0,0,"Error")</f>
        <v>0</v>
      </c>
    </row>
    <row r="949" spans="1:5" ht="12.75" thickBot="1" x14ac:dyDescent="0.25">
      <c r="A949" s="93" t="s">
        <v>39</v>
      </c>
      <c r="B949" s="455" t="s">
        <v>434</v>
      </c>
      <c r="C949" s="457"/>
      <c r="D949" s="457"/>
      <c r="E949" s="458"/>
    </row>
    <row r="950" spans="1:5" ht="57" thickBot="1" x14ac:dyDescent="0.25">
      <c r="A950" s="58" t="s">
        <v>349</v>
      </c>
      <c r="B950" s="308" t="s">
        <v>435</v>
      </c>
      <c r="C950" s="301" t="s">
        <v>60</v>
      </c>
      <c r="D950" s="489" t="s">
        <v>436</v>
      </c>
      <c r="E950" s="488"/>
    </row>
    <row r="951" spans="1:5" ht="12.75" customHeight="1" thickBot="1" x14ac:dyDescent="0.25">
      <c r="A951" s="59" t="s">
        <v>15</v>
      </c>
      <c r="B951" s="429" t="s">
        <v>437</v>
      </c>
      <c r="C951" s="430"/>
      <c r="D951" s="430"/>
      <c r="E951" s="431"/>
    </row>
    <row r="952" spans="1:5" ht="12.75" thickBot="1" x14ac:dyDescent="0.25">
      <c r="A952" s="59" t="s">
        <v>16</v>
      </c>
      <c r="B952" s="437" t="s">
        <v>438</v>
      </c>
      <c r="C952" s="438"/>
      <c r="D952" s="438"/>
      <c r="E952" s="439"/>
    </row>
    <row r="953" spans="1:5" x14ac:dyDescent="0.2">
      <c r="A953" s="432"/>
      <c r="B953" s="273">
        <v>2019</v>
      </c>
      <c r="C953" s="274">
        <v>2020</v>
      </c>
      <c r="D953" s="274">
        <v>2021</v>
      </c>
      <c r="E953" s="274">
        <v>2022</v>
      </c>
    </row>
    <row r="954" spans="1:5" ht="12.75" thickBot="1" x14ac:dyDescent="0.25">
      <c r="A954" s="433"/>
      <c r="B954" s="275" t="s">
        <v>8</v>
      </c>
      <c r="C954" s="276" t="s">
        <v>9</v>
      </c>
      <c r="D954" s="276" t="s">
        <v>9</v>
      </c>
      <c r="E954" s="276" t="s">
        <v>9</v>
      </c>
    </row>
    <row r="955" spans="1:5" ht="12.75" thickBot="1" x14ac:dyDescent="0.25">
      <c r="A955" s="60" t="s">
        <v>17</v>
      </c>
      <c r="B955" s="209">
        <v>1305</v>
      </c>
      <c r="C955" s="284"/>
      <c r="D955" s="294"/>
      <c r="E955" s="294"/>
    </row>
    <row r="956" spans="1:5" ht="12.75" thickBot="1" x14ac:dyDescent="0.25">
      <c r="A956" s="60" t="s">
        <v>18</v>
      </c>
      <c r="B956" s="209">
        <f>B974</f>
        <v>122500</v>
      </c>
      <c r="C956" s="209">
        <f>C974</f>
        <v>0</v>
      </c>
      <c r="D956" s="209">
        <f>D974</f>
        <v>0</v>
      </c>
      <c r="E956" s="209">
        <f>E974</f>
        <v>0</v>
      </c>
    </row>
    <row r="957" spans="1:5" ht="12.75" thickBot="1" x14ac:dyDescent="0.25">
      <c r="A957" s="60" t="s">
        <v>19</v>
      </c>
      <c r="B957" s="209">
        <f>B956/B955</f>
        <v>93.869731800766289</v>
      </c>
      <c r="C957" s="306" t="e">
        <f>C956/C955</f>
        <v>#DIV/0!</v>
      </c>
      <c r="D957" s="209" t="e">
        <f>D956/D955</f>
        <v>#DIV/0!</v>
      </c>
      <c r="E957" s="209" t="e">
        <f>E956/E955</f>
        <v>#DIV/0!</v>
      </c>
    </row>
    <row r="958" spans="1:5" ht="17.25" customHeight="1" thickBot="1" x14ac:dyDescent="0.25">
      <c r="A958" s="60" t="s">
        <v>20</v>
      </c>
      <c r="B958" s="209" t="s">
        <v>21</v>
      </c>
      <c r="C958" s="277">
        <f>C955/B955-1</f>
        <v>-1</v>
      </c>
      <c r="D958" s="277" t="e">
        <f t="shared" ref="D958:E960" si="30">D955/C955-1</f>
        <v>#DIV/0!</v>
      </c>
      <c r="E958" s="277" t="e">
        <f t="shared" si="30"/>
        <v>#DIV/0!</v>
      </c>
    </row>
    <row r="959" spans="1:5" ht="12.75" thickBot="1" x14ac:dyDescent="0.25">
      <c r="A959" s="60" t="s">
        <v>22</v>
      </c>
      <c r="B959" s="209" t="s">
        <v>21</v>
      </c>
      <c r="C959" s="277">
        <f>C956/B956-1</f>
        <v>-1</v>
      </c>
      <c r="D959" s="277" t="e">
        <f t="shared" si="30"/>
        <v>#DIV/0!</v>
      </c>
      <c r="E959" s="277" t="e">
        <f t="shared" si="30"/>
        <v>#DIV/0!</v>
      </c>
    </row>
    <row r="960" spans="1:5" ht="12.75" thickBot="1" x14ac:dyDescent="0.25">
      <c r="A960" s="60" t="s">
        <v>23</v>
      </c>
      <c r="B960" s="209" t="s">
        <v>21</v>
      </c>
      <c r="C960" s="277" t="e">
        <f>C957/B957-1</f>
        <v>#DIV/0!</v>
      </c>
      <c r="D960" s="277" t="e">
        <f t="shared" si="30"/>
        <v>#DIV/0!</v>
      </c>
      <c r="E960" s="277" t="e">
        <f t="shared" si="30"/>
        <v>#DIV/0!</v>
      </c>
    </row>
    <row r="961" spans="1:5" ht="12.75" customHeight="1" thickBot="1" x14ac:dyDescent="0.25">
      <c r="A961" s="434" t="s">
        <v>439</v>
      </c>
      <c r="B961" s="435"/>
      <c r="C961" s="435"/>
      <c r="D961" s="435"/>
      <c r="E961" s="436"/>
    </row>
    <row r="962" spans="1:5" x14ac:dyDescent="0.2">
      <c r="A962" s="432"/>
      <c r="B962" s="273">
        <v>2019</v>
      </c>
      <c r="C962" s="274">
        <v>2020</v>
      </c>
      <c r="D962" s="274">
        <v>2021</v>
      </c>
      <c r="E962" s="274">
        <v>2022</v>
      </c>
    </row>
    <row r="963" spans="1:5" ht="12.75" thickBot="1" x14ac:dyDescent="0.25">
      <c r="A963" s="433"/>
      <c r="B963" s="275" t="s">
        <v>8</v>
      </c>
      <c r="C963" s="276" t="s">
        <v>9</v>
      </c>
      <c r="D963" s="276" t="s">
        <v>9</v>
      </c>
      <c r="E963" s="276" t="s">
        <v>9</v>
      </c>
    </row>
    <row r="964" spans="1:5" ht="12.75" thickBot="1" x14ac:dyDescent="0.25">
      <c r="A964" s="61" t="s">
        <v>36</v>
      </c>
      <c r="B964" s="278">
        <f>B965+B966+B967+B968</f>
        <v>0</v>
      </c>
      <c r="C964" s="278">
        <f>C965+C966+C967+C968</f>
        <v>0</v>
      </c>
      <c r="D964" s="278">
        <f>D965+D966+D967+D968</f>
        <v>0</v>
      </c>
      <c r="E964" s="278">
        <f>E965+E966+E967+E968</f>
        <v>0</v>
      </c>
    </row>
    <row r="965" spans="1:5" ht="12.75" thickBot="1" x14ac:dyDescent="0.25">
      <c r="A965" s="62" t="s">
        <v>57</v>
      </c>
      <c r="B965" s="278"/>
      <c r="C965" s="278"/>
      <c r="D965" s="278"/>
      <c r="E965" s="278"/>
    </row>
    <row r="966" spans="1:5" ht="12.75" thickBot="1" x14ac:dyDescent="0.25">
      <c r="A966" s="62" t="s">
        <v>61</v>
      </c>
      <c r="B966" s="278"/>
      <c r="C966" s="278"/>
      <c r="D966" s="278"/>
      <c r="E966" s="278"/>
    </row>
    <row r="967" spans="1:5" ht="12.75" thickBot="1" x14ac:dyDescent="0.25">
      <c r="A967" s="62" t="s">
        <v>62</v>
      </c>
      <c r="B967" s="278"/>
      <c r="C967" s="278"/>
      <c r="D967" s="278"/>
      <c r="E967" s="278"/>
    </row>
    <row r="968" spans="1:5" ht="12.75" thickBot="1" x14ac:dyDescent="0.25">
      <c r="A968" s="62" t="s">
        <v>63</v>
      </c>
      <c r="B968" s="278"/>
      <c r="C968" s="278"/>
      <c r="D968" s="278"/>
      <c r="E968" s="278"/>
    </row>
    <row r="969" spans="1:5" ht="12.75" thickBot="1" x14ac:dyDescent="0.25">
      <c r="A969" s="61" t="s">
        <v>37</v>
      </c>
      <c r="B969" s="279">
        <f>B970+B971+B972+B973</f>
        <v>122500</v>
      </c>
      <c r="C969" s="279">
        <f>C970+C971+C972+C973</f>
        <v>0</v>
      </c>
      <c r="D969" s="279">
        <f>D970+D971+D972+D973</f>
        <v>0</v>
      </c>
      <c r="E969" s="279">
        <f>E970+E971+E972+E973</f>
        <v>0</v>
      </c>
    </row>
    <row r="970" spans="1:5" ht="12.75" thickBot="1" x14ac:dyDescent="0.25">
      <c r="A970" s="62" t="s">
        <v>57</v>
      </c>
      <c r="B970" s="309">
        <v>122500</v>
      </c>
      <c r="C970" s="279"/>
      <c r="D970" s="279"/>
      <c r="E970" s="279"/>
    </row>
    <row r="971" spans="1:5" ht="12.75" thickBot="1" x14ac:dyDescent="0.25">
      <c r="A971" s="62" t="s">
        <v>61</v>
      </c>
      <c r="B971" s="279"/>
      <c r="C971" s="279"/>
      <c r="D971" s="279"/>
      <c r="E971" s="279"/>
    </row>
    <row r="972" spans="1:5" ht="12.75" thickBot="1" x14ac:dyDescent="0.25">
      <c r="A972" s="62" t="s">
        <v>62</v>
      </c>
      <c r="B972" s="279"/>
      <c r="C972" s="279"/>
      <c r="D972" s="279"/>
      <c r="E972" s="279"/>
    </row>
    <row r="973" spans="1:5" ht="12.75" thickBot="1" x14ac:dyDescent="0.25">
      <c r="A973" s="62" t="s">
        <v>63</v>
      </c>
      <c r="B973" s="279"/>
      <c r="C973" s="279"/>
      <c r="D973" s="279"/>
      <c r="E973" s="279"/>
    </row>
    <row r="974" spans="1:5" ht="12.75" thickBot="1" x14ac:dyDescent="0.25">
      <c r="A974" s="63" t="s">
        <v>355</v>
      </c>
      <c r="B974" s="279">
        <f>B964+B969</f>
        <v>122500</v>
      </c>
      <c r="C974" s="279">
        <f>C964+C969</f>
        <v>0</v>
      </c>
      <c r="D974" s="279">
        <f>D964+D969</f>
        <v>0</v>
      </c>
      <c r="E974" s="279">
        <f>E964+E969</f>
        <v>0</v>
      </c>
    </row>
    <row r="975" spans="1:5" ht="12.75" thickBot="1" x14ac:dyDescent="0.25">
      <c r="A975" s="90" t="s">
        <v>32</v>
      </c>
      <c r="B975" s="283">
        <f>IF(B974-B956=0,0,"Error")</f>
        <v>0</v>
      </c>
      <c r="C975" s="283">
        <f>IF(C974-C956=0,0,"Error")</f>
        <v>0</v>
      </c>
      <c r="D975" s="283">
        <f>IF(D974-D956=0,0,"Error")</f>
        <v>0</v>
      </c>
      <c r="E975" s="283">
        <f>IF(E974-E956=0,0,"Error")</f>
        <v>0</v>
      </c>
    </row>
    <row r="976" spans="1:5" ht="45.75" customHeight="1" thickBot="1" x14ac:dyDescent="0.25">
      <c r="A976" s="94" t="s">
        <v>440</v>
      </c>
      <c r="B976" s="300" t="s">
        <v>441</v>
      </c>
      <c r="C976" s="301" t="s">
        <v>60</v>
      </c>
      <c r="D976" s="489" t="s">
        <v>442</v>
      </c>
      <c r="E976" s="488"/>
    </row>
    <row r="977" spans="1:5" ht="12.75" customHeight="1" thickBot="1" x14ac:dyDescent="0.25">
      <c r="A977" s="59" t="s">
        <v>15</v>
      </c>
      <c r="B977" s="446" t="s">
        <v>443</v>
      </c>
      <c r="C977" s="447"/>
      <c r="D977" s="447"/>
      <c r="E977" s="448"/>
    </row>
    <row r="978" spans="1:5" ht="12.75" thickBot="1" x14ac:dyDescent="0.25">
      <c r="A978" s="59" t="s">
        <v>16</v>
      </c>
      <c r="B978" s="437" t="s">
        <v>444</v>
      </c>
      <c r="C978" s="438"/>
      <c r="D978" s="438"/>
      <c r="E978" s="439"/>
    </row>
    <row r="979" spans="1:5" x14ac:dyDescent="0.2">
      <c r="A979" s="432"/>
      <c r="B979" s="273">
        <v>2019</v>
      </c>
      <c r="C979" s="274">
        <v>2020</v>
      </c>
      <c r="D979" s="274">
        <v>2021</v>
      </c>
      <c r="E979" s="274">
        <v>2022</v>
      </c>
    </row>
    <row r="980" spans="1:5" ht="12.75" thickBot="1" x14ac:dyDescent="0.25">
      <c r="A980" s="433"/>
      <c r="B980" s="275" t="s">
        <v>8</v>
      </c>
      <c r="C980" s="276" t="s">
        <v>9</v>
      </c>
      <c r="D980" s="276" t="s">
        <v>9</v>
      </c>
      <c r="E980" s="276" t="s">
        <v>9</v>
      </c>
    </row>
    <row r="981" spans="1:5" ht="12.75" thickBot="1" x14ac:dyDescent="0.25">
      <c r="A981" s="60" t="s">
        <v>17</v>
      </c>
      <c r="B981" s="209">
        <v>1</v>
      </c>
      <c r="C981" s="284"/>
      <c r="D981" s="294"/>
      <c r="E981" s="294"/>
    </row>
    <row r="982" spans="1:5" ht="12.75" thickBot="1" x14ac:dyDescent="0.25">
      <c r="A982" s="60" t="s">
        <v>18</v>
      </c>
      <c r="B982" s="209">
        <f>B1000</f>
        <v>22</v>
      </c>
      <c r="C982" s="209">
        <f>C1000</f>
        <v>0</v>
      </c>
      <c r="D982" s="209">
        <f>D1000</f>
        <v>0</v>
      </c>
      <c r="E982" s="209">
        <f>E1000</f>
        <v>0</v>
      </c>
    </row>
    <row r="983" spans="1:5" ht="12.75" thickBot="1" x14ac:dyDescent="0.25">
      <c r="A983" s="60" t="s">
        <v>19</v>
      </c>
      <c r="B983" s="209">
        <f>B982/B981</f>
        <v>22</v>
      </c>
      <c r="C983" s="209" t="e">
        <f>C982/C981</f>
        <v>#DIV/0!</v>
      </c>
      <c r="D983" s="209" t="e">
        <f>D982/D981</f>
        <v>#DIV/0!</v>
      </c>
      <c r="E983" s="209" t="e">
        <f>E982/E981</f>
        <v>#DIV/0!</v>
      </c>
    </row>
    <row r="984" spans="1:5" ht="12.75" thickBot="1" x14ac:dyDescent="0.25">
      <c r="A984" s="60" t="s">
        <v>20</v>
      </c>
      <c r="B984" s="209" t="s">
        <v>21</v>
      </c>
      <c r="C984" s="277">
        <f>C981/B981-1</f>
        <v>-1</v>
      </c>
      <c r="D984" s="277" t="e">
        <f t="shared" ref="D984:E986" si="31">D981/C981-1</f>
        <v>#DIV/0!</v>
      </c>
      <c r="E984" s="277" t="e">
        <f t="shared" si="31"/>
        <v>#DIV/0!</v>
      </c>
    </row>
    <row r="985" spans="1:5" ht="12.75" thickBot="1" x14ac:dyDescent="0.25">
      <c r="A985" s="60" t="s">
        <v>22</v>
      </c>
      <c r="B985" s="209" t="s">
        <v>21</v>
      </c>
      <c r="C985" s="277">
        <f>C982/B982-1</f>
        <v>-1</v>
      </c>
      <c r="D985" s="277" t="e">
        <f t="shared" si="31"/>
        <v>#DIV/0!</v>
      </c>
      <c r="E985" s="277" t="e">
        <f t="shared" si="31"/>
        <v>#DIV/0!</v>
      </c>
    </row>
    <row r="986" spans="1:5" ht="12.75" thickBot="1" x14ac:dyDescent="0.25">
      <c r="A986" s="60" t="s">
        <v>23</v>
      </c>
      <c r="B986" s="209" t="s">
        <v>21</v>
      </c>
      <c r="C986" s="277" t="e">
        <f>C983/B983-1</f>
        <v>#DIV/0!</v>
      </c>
      <c r="D986" s="277" t="e">
        <f t="shared" si="31"/>
        <v>#DIV/0!</v>
      </c>
      <c r="E986" s="277" t="e">
        <f t="shared" si="31"/>
        <v>#DIV/0!</v>
      </c>
    </row>
    <row r="987" spans="1:5" ht="12.75" customHeight="1" thickBot="1" x14ac:dyDescent="0.25">
      <c r="A987" s="434" t="s">
        <v>445</v>
      </c>
      <c r="B987" s="435"/>
      <c r="C987" s="435"/>
      <c r="D987" s="435"/>
      <c r="E987" s="436"/>
    </row>
    <row r="988" spans="1:5" x14ac:dyDescent="0.2">
      <c r="A988" s="432"/>
      <c r="B988" s="273">
        <v>2019</v>
      </c>
      <c r="C988" s="274">
        <v>2020</v>
      </c>
      <c r="D988" s="274">
        <v>2021</v>
      </c>
      <c r="E988" s="274">
        <v>2022</v>
      </c>
    </row>
    <row r="989" spans="1:5" ht="12.75" thickBot="1" x14ac:dyDescent="0.25">
      <c r="A989" s="433"/>
      <c r="B989" s="275" t="s">
        <v>8</v>
      </c>
      <c r="C989" s="276" t="s">
        <v>9</v>
      </c>
      <c r="D989" s="276" t="s">
        <v>9</v>
      </c>
      <c r="E989" s="276" t="s">
        <v>9</v>
      </c>
    </row>
    <row r="990" spans="1:5" ht="12.75" thickBot="1" x14ac:dyDescent="0.25">
      <c r="A990" s="61" t="s">
        <v>36</v>
      </c>
      <c r="B990" s="278">
        <f>B991+B992+B993+B994</f>
        <v>0</v>
      </c>
      <c r="C990" s="278">
        <f>C991+C992+C993+C994</f>
        <v>0</v>
      </c>
      <c r="D990" s="278">
        <f>D991+D992+D993+D994</f>
        <v>0</v>
      </c>
      <c r="E990" s="278">
        <f>E991+E992+E993+E994</f>
        <v>0</v>
      </c>
    </row>
    <row r="991" spans="1:5" ht="12.75" thickBot="1" x14ac:dyDescent="0.25">
      <c r="A991" s="62" t="s">
        <v>57</v>
      </c>
      <c r="B991" s="278"/>
      <c r="C991" s="278"/>
      <c r="D991" s="278"/>
      <c r="E991" s="278"/>
    </row>
    <row r="992" spans="1:5" ht="12.75" thickBot="1" x14ac:dyDescent="0.25">
      <c r="A992" s="62" t="s">
        <v>61</v>
      </c>
      <c r="B992" s="278"/>
      <c r="C992" s="278"/>
      <c r="D992" s="278"/>
      <c r="E992" s="278"/>
    </row>
    <row r="993" spans="1:5" ht="12.75" thickBot="1" x14ac:dyDescent="0.25">
      <c r="A993" s="62" t="s">
        <v>62</v>
      </c>
      <c r="B993" s="278"/>
      <c r="C993" s="278"/>
      <c r="D993" s="278"/>
      <c r="E993" s="278"/>
    </row>
    <row r="994" spans="1:5" ht="17.25" customHeight="1" thickBot="1" x14ac:dyDescent="0.25">
      <c r="A994" s="62" t="s">
        <v>63</v>
      </c>
      <c r="B994" s="278"/>
      <c r="C994" s="278"/>
      <c r="D994" s="278"/>
      <c r="E994" s="278"/>
    </row>
    <row r="995" spans="1:5" ht="12.75" thickBot="1" x14ac:dyDescent="0.25">
      <c r="A995" s="61" t="s">
        <v>37</v>
      </c>
      <c r="B995" s="279">
        <f>B996+B997+B998+B999</f>
        <v>22</v>
      </c>
      <c r="C995" s="279">
        <f>C996+C997+C998+C999</f>
        <v>0</v>
      </c>
      <c r="D995" s="279">
        <f>D996+D997+D998+D999</f>
        <v>0</v>
      </c>
      <c r="E995" s="279">
        <f>E996+E997+E998+E999</f>
        <v>0</v>
      </c>
    </row>
    <row r="996" spans="1:5" ht="12.75" thickBot="1" x14ac:dyDescent="0.25">
      <c r="A996" s="62" t="s">
        <v>57</v>
      </c>
      <c r="B996" s="279">
        <v>22</v>
      </c>
      <c r="C996" s="279"/>
      <c r="D996" s="279"/>
      <c r="E996" s="279"/>
    </row>
    <row r="997" spans="1:5" ht="12.75" thickBot="1" x14ac:dyDescent="0.25">
      <c r="A997" s="62" t="s">
        <v>61</v>
      </c>
      <c r="B997" s="279"/>
      <c r="C997" s="279"/>
      <c r="D997" s="279"/>
      <c r="E997" s="279"/>
    </row>
    <row r="998" spans="1:5" ht="12.75" thickBot="1" x14ac:dyDescent="0.25">
      <c r="A998" s="62" t="s">
        <v>62</v>
      </c>
      <c r="B998" s="279"/>
      <c r="C998" s="279"/>
      <c r="D998" s="279"/>
      <c r="E998" s="279"/>
    </row>
    <row r="999" spans="1:5" ht="12.75" thickBot="1" x14ac:dyDescent="0.25">
      <c r="A999" s="62" t="s">
        <v>63</v>
      </c>
      <c r="B999" s="279"/>
      <c r="C999" s="279"/>
      <c r="D999" s="279"/>
      <c r="E999" s="279"/>
    </row>
    <row r="1000" spans="1:5" ht="12.75" thickBot="1" x14ac:dyDescent="0.25">
      <c r="A1000" s="63" t="s">
        <v>446</v>
      </c>
      <c r="B1000" s="279">
        <f>B990+B995</f>
        <v>22</v>
      </c>
      <c r="C1000" s="279">
        <f>C990+C995</f>
        <v>0</v>
      </c>
      <c r="D1000" s="279">
        <f>D990+D995</f>
        <v>0</v>
      </c>
      <c r="E1000" s="279">
        <f>E990+E995</f>
        <v>0</v>
      </c>
    </row>
    <row r="1001" spans="1:5" ht="12.75" thickBot="1" x14ac:dyDescent="0.25">
      <c r="A1001" s="90" t="s">
        <v>32</v>
      </c>
      <c r="B1001" s="283">
        <f>IF(B1000-B982=0,0,"Error")</f>
        <v>0</v>
      </c>
      <c r="C1001" s="283">
        <f>IF(C1000-C982=0,0,"Error")</f>
        <v>0</v>
      </c>
      <c r="D1001" s="283">
        <f>IF(D1000-D982=0,0,"Error")</f>
        <v>0</v>
      </c>
      <c r="E1001" s="283">
        <f>IF(E1000-E982=0,0,"Error")</f>
        <v>0</v>
      </c>
    </row>
    <row r="1002" spans="1:5" ht="31.5" customHeight="1" thickBot="1" x14ac:dyDescent="0.25">
      <c r="A1002" s="94" t="s">
        <v>447</v>
      </c>
      <c r="B1002" s="300" t="s">
        <v>448</v>
      </c>
      <c r="C1002" s="301" t="s">
        <v>60</v>
      </c>
      <c r="D1002" s="489" t="s">
        <v>449</v>
      </c>
      <c r="E1002" s="488"/>
    </row>
    <row r="1003" spans="1:5" ht="12.75" customHeight="1" thickBot="1" x14ac:dyDescent="0.25">
      <c r="A1003" s="59" t="s">
        <v>15</v>
      </c>
      <c r="B1003" s="490" t="s">
        <v>450</v>
      </c>
      <c r="C1003" s="491"/>
      <c r="D1003" s="491"/>
      <c r="E1003" s="492"/>
    </row>
    <row r="1004" spans="1:5" ht="12.75" thickBot="1" x14ac:dyDescent="0.25">
      <c r="A1004" s="59" t="s">
        <v>16</v>
      </c>
      <c r="B1004" s="437" t="s">
        <v>451</v>
      </c>
      <c r="C1004" s="438"/>
      <c r="D1004" s="438"/>
      <c r="E1004" s="439"/>
    </row>
    <row r="1005" spans="1:5" x14ac:dyDescent="0.2">
      <c r="A1005" s="432"/>
      <c r="B1005" s="273">
        <v>2019</v>
      </c>
      <c r="C1005" s="274">
        <v>2020</v>
      </c>
      <c r="D1005" s="274">
        <v>2021</v>
      </c>
      <c r="E1005" s="274">
        <v>2022</v>
      </c>
    </row>
    <row r="1006" spans="1:5" ht="12.75" thickBot="1" x14ac:dyDescent="0.25">
      <c r="A1006" s="433"/>
      <c r="B1006" s="275" t="s">
        <v>8</v>
      </c>
      <c r="C1006" s="276" t="s">
        <v>9</v>
      </c>
      <c r="D1006" s="276" t="s">
        <v>9</v>
      </c>
      <c r="E1006" s="276" t="s">
        <v>9</v>
      </c>
    </row>
    <row r="1007" spans="1:5" ht="12.75" thickBot="1" x14ac:dyDescent="0.25">
      <c r="A1007" s="60" t="s">
        <v>17</v>
      </c>
      <c r="B1007" s="209">
        <v>1</v>
      </c>
      <c r="C1007" s="284"/>
      <c r="D1007" s="294"/>
      <c r="E1007" s="294"/>
    </row>
    <row r="1008" spans="1:5" ht="12.75" thickBot="1" x14ac:dyDescent="0.25">
      <c r="A1008" s="60" t="s">
        <v>18</v>
      </c>
      <c r="B1008" s="209">
        <f>B1026</f>
        <v>271.2</v>
      </c>
      <c r="C1008" s="209">
        <f>C1026</f>
        <v>0</v>
      </c>
      <c r="D1008" s="209">
        <f>D1026</f>
        <v>0</v>
      </c>
      <c r="E1008" s="209">
        <f>E1026</f>
        <v>0</v>
      </c>
    </row>
    <row r="1009" spans="1:5" ht="12.75" thickBot="1" x14ac:dyDescent="0.25">
      <c r="A1009" s="60" t="s">
        <v>19</v>
      </c>
      <c r="B1009" s="209">
        <f>B1008/B1007</f>
        <v>271.2</v>
      </c>
      <c r="C1009" s="209" t="e">
        <f>C1008/C1007</f>
        <v>#DIV/0!</v>
      </c>
      <c r="D1009" s="209" t="e">
        <f>D1008/D1007</f>
        <v>#DIV/0!</v>
      </c>
      <c r="E1009" s="209" t="e">
        <f>E1008/E1007</f>
        <v>#DIV/0!</v>
      </c>
    </row>
    <row r="1010" spans="1:5" ht="12.75" thickBot="1" x14ac:dyDescent="0.25">
      <c r="A1010" s="60" t="s">
        <v>20</v>
      </c>
      <c r="B1010" s="209" t="s">
        <v>21</v>
      </c>
      <c r="C1010" s="277">
        <f>C1007/B1007-1</f>
        <v>-1</v>
      </c>
      <c r="D1010" s="277" t="e">
        <f t="shared" ref="D1010:E1012" si="32">D1007/C1007-1</f>
        <v>#DIV/0!</v>
      </c>
      <c r="E1010" s="277" t="e">
        <f t="shared" si="32"/>
        <v>#DIV/0!</v>
      </c>
    </row>
    <row r="1011" spans="1:5" ht="12.75" thickBot="1" x14ac:dyDescent="0.25">
      <c r="A1011" s="60" t="s">
        <v>22</v>
      </c>
      <c r="B1011" s="209" t="s">
        <v>21</v>
      </c>
      <c r="C1011" s="277">
        <f>C1008/B1008-1</f>
        <v>-1</v>
      </c>
      <c r="D1011" s="277" t="e">
        <f t="shared" si="32"/>
        <v>#DIV/0!</v>
      </c>
      <c r="E1011" s="277" t="e">
        <f t="shared" si="32"/>
        <v>#DIV/0!</v>
      </c>
    </row>
    <row r="1012" spans="1:5" ht="15.75" customHeight="1" thickBot="1" x14ac:dyDescent="0.25">
      <c r="A1012" s="60" t="s">
        <v>23</v>
      </c>
      <c r="B1012" s="209" t="s">
        <v>21</v>
      </c>
      <c r="C1012" s="277" t="e">
        <f>C1009/B1009-1</f>
        <v>#DIV/0!</v>
      </c>
      <c r="D1012" s="277" t="e">
        <f t="shared" si="32"/>
        <v>#DIV/0!</v>
      </c>
      <c r="E1012" s="277" t="e">
        <f t="shared" si="32"/>
        <v>#DIV/0!</v>
      </c>
    </row>
    <row r="1013" spans="1:5" ht="12.75" customHeight="1" thickBot="1" x14ac:dyDescent="0.25">
      <c r="A1013" s="434" t="s">
        <v>452</v>
      </c>
      <c r="B1013" s="435"/>
      <c r="C1013" s="435"/>
      <c r="D1013" s="435"/>
      <c r="E1013" s="436"/>
    </row>
    <row r="1014" spans="1:5" x14ac:dyDescent="0.2">
      <c r="A1014" s="432"/>
      <c r="B1014" s="273">
        <v>2019</v>
      </c>
      <c r="C1014" s="274">
        <v>2020</v>
      </c>
      <c r="D1014" s="274">
        <v>2021</v>
      </c>
      <c r="E1014" s="274">
        <v>2022</v>
      </c>
    </row>
    <row r="1015" spans="1:5" ht="12.75" thickBot="1" x14ac:dyDescent="0.25">
      <c r="A1015" s="433"/>
      <c r="B1015" s="275" t="s">
        <v>8</v>
      </c>
      <c r="C1015" s="276" t="s">
        <v>9</v>
      </c>
      <c r="D1015" s="276" t="s">
        <v>9</v>
      </c>
      <c r="E1015" s="276" t="s">
        <v>9</v>
      </c>
    </row>
    <row r="1016" spans="1:5" ht="12.75" thickBot="1" x14ac:dyDescent="0.25">
      <c r="A1016" s="61" t="s">
        <v>36</v>
      </c>
      <c r="B1016" s="278">
        <f>B1017+B1018+B1019+B1020</f>
        <v>0</v>
      </c>
      <c r="C1016" s="278">
        <f>C1017+C1018+C1019+C1020</f>
        <v>0</v>
      </c>
      <c r="D1016" s="278">
        <f>D1017+D1018+D1019+D1020</f>
        <v>0</v>
      </c>
      <c r="E1016" s="278">
        <f>E1017+E1018+E1019+E1020</f>
        <v>0</v>
      </c>
    </row>
    <row r="1017" spans="1:5" ht="12.75" thickBot="1" x14ac:dyDescent="0.25">
      <c r="A1017" s="62" t="s">
        <v>57</v>
      </c>
      <c r="B1017" s="278"/>
      <c r="C1017" s="278"/>
      <c r="D1017" s="278"/>
      <c r="E1017" s="278"/>
    </row>
    <row r="1018" spans="1:5" ht="12.75" thickBot="1" x14ac:dyDescent="0.25">
      <c r="A1018" s="62" t="s">
        <v>61</v>
      </c>
      <c r="B1018" s="278"/>
      <c r="C1018" s="278"/>
      <c r="D1018" s="278"/>
      <c r="E1018" s="278"/>
    </row>
    <row r="1019" spans="1:5" ht="12.75" thickBot="1" x14ac:dyDescent="0.25">
      <c r="A1019" s="62" t="s">
        <v>62</v>
      </c>
      <c r="B1019" s="278"/>
      <c r="C1019" s="278"/>
      <c r="D1019" s="278"/>
      <c r="E1019" s="278"/>
    </row>
    <row r="1020" spans="1:5" ht="24.75" customHeight="1" thickBot="1" x14ac:dyDescent="0.25">
      <c r="A1020" s="62" t="s">
        <v>63</v>
      </c>
      <c r="B1020" s="278"/>
      <c r="C1020" s="278"/>
      <c r="D1020" s="278"/>
      <c r="E1020" s="278"/>
    </row>
    <row r="1021" spans="1:5" ht="12.75" thickBot="1" x14ac:dyDescent="0.25">
      <c r="A1021" s="61" t="s">
        <v>37</v>
      </c>
      <c r="B1021" s="279">
        <f>B1022+B1023+B1024+B1025</f>
        <v>271.2</v>
      </c>
      <c r="C1021" s="286">
        <f>C1022+C1023+C1024+C1025</f>
        <v>0</v>
      </c>
      <c r="D1021" s="279">
        <f>D1022+D1023+D1024+D1025</f>
        <v>0</v>
      </c>
      <c r="E1021" s="279">
        <f>E1022+E1023+E1024+E1025</f>
        <v>0</v>
      </c>
    </row>
    <row r="1022" spans="1:5" ht="12.75" thickBot="1" x14ac:dyDescent="0.25">
      <c r="A1022" s="62" t="s">
        <v>57</v>
      </c>
      <c r="B1022" s="279">
        <v>271.2</v>
      </c>
      <c r="C1022" s="286"/>
      <c r="D1022" s="279"/>
      <c r="E1022" s="279"/>
    </row>
    <row r="1023" spans="1:5" ht="12.75" thickBot="1" x14ac:dyDescent="0.25">
      <c r="A1023" s="62" t="s">
        <v>61</v>
      </c>
      <c r="B1023" s="279"/>
      <c r="C1023" s="279"/>
      <c r="D1023" s="279"/>
      <c r="E1023" s="279"/>
    </row>
    <row r="1024" spans="1:5" ht="12.75" thickBot="1" x14ac:dyDescent="0.25">
      <c r="A1024" s="62" t="s">
        <v>62</v>
      </c>
      <c r="B1024" s="279"/>
      <c r="C1024" s="279"/>
      <c r="D1024" s="279"/>
      <c r="E1024" s="279"/>
    </row>
    <row r="1025" spans="1:5" ht="12.75" thickBot="1" x14ac:dyDescent="0.25">
      <c r="A1025" s="67" t="s">
        <v>63</v>
      </c>
      <c r="B1025" s="279"/>
      <c r="C1025" s="279"/>
      <c r="D1025" s="279"/>
      <c r="E1025" s="279"/>
    </row>
    <row r="1026" spans="1:5" ht="12.75" thickBot="1" x14ac:dyDescent="0.25">
      <c r="A1026" s="95" t="s">
        <v>453</v>
      </c>
      <c r="B1026" s="279">
        <f>B1016+B1021</f>
        <v>271.2</v>
      </c>
      <c r="C1026" s="279">
        <f>C1016+C1021</f>
        <v>0</v>
      </c>
      <c r="D1026" s="279">
        <f>D1016+D1021</f>
        <v>0</v>
      </c>
      <c r="E1026" s="279">
        <f>E1016+E1021</f>
        <v>0</v>
      </c>
    </row>
    <row r="1027" spans="1:5" ht="12.75" thickBot="1" x14ac:dyDescent="0.25">
      <c r="A1027" s="90" t="s">
        <v>32</v>
      </c>
      <c r="B1027" s="283">
        <f>IF(B1026-B1008=0,0,"Error")</f>
        <v>0</v>
      </c>
      <c r="C1027" s="283">
        <f>IF(C1026-C1008=0,0,"Error")</f>
        <v>0</v>
      </c>
      <c r="D1027" s="283">
        <f>IF(D1026-D1008=0,0,"Error")</f>
        <v>0</v>
      </c>
      <c r="E1027" s="283">
        <f>IF(E1026-E1008=0,0,"Error")</f>
        <v>0</v>
      </c>
    </row>
    <row r="1028" spans="1:5" ht="57" thickBot="1" x14ac:dyDescent="0.25">
      <c r="A1028" s="58" t="s">
        <v>454</v>
      </c>
      <c r="B1028" s="300" t="s">
        <v>455</v>
      </c>
      <c r="C1028" s="301" t="s">
        <v>60</v>
      </c>
      <c r="D1028" s="489" t="s">
        <v>456</v>
      </c>
      <c r="E1028" s="488"/>
    </row>
    <row r="1029" spans="1:5" ht="12.75" customHeight="1" thickBot="1" x14ac:dyDescent="0.25">
      <c r="A1029" s="59" t="s">
        <v>15</v>
      </c>
      <c r="B1029" s="446" t="s">
        <v>457</v>
      </c>
      <c r="C1029" s="447"/>
      <c r="D1029" s="447"/>
      <c r="E1029" s="448"/>
    </row>
    <row r="1030" spans="1:5" ht="17.25" customHeight="1" thickBot="1" x14ac:dyDescent="0.25">
      <c r="A1030" s="59" t="s">
        <v>16</v>
      </c>
      <c r="B1030" s="437" t="s">
        <v>438</v>
      </c>
      <c r="C1030" s="438"/>
      <c r="D1030" s="438"/>
      <c r="E1030" s="439"/>
    </row>
    <row r="1031" spans="1:5" x14ac:dyDescent="0.2">
      <c r="A1031" s="432"/>
      <c r="B1031" s="273">
        <v>2019</v>
      </c>
      <c r="C1031" s="274">
        <v>2020</v>
      </c>
      <c r="D1031" s="274">
        <v>2021</v>
      </c>
      <c r="E1031" s="274">
        <v>2022</v>
      </c>
    </row>
    <row r="1032" spans="1:5" ht="12.75" thickBot="1" x14ac:dyDescent="0.25">
      <c r="A1032" s="433"/>
      <c r="B1032" s="275" t="s">
        <v>8</v>
      </c>
      <c r="C1032" s="276" t="s">
        <v>9</v>
      </c>
      <c r="D1032" s="276" t="s">
        <v>9</v>
      </c>
      <c r="E1032" s="276" t="s">
        <v>9</v>
      </c>
    </row>
    <row r="1033" spans="1:5" ht="12.75" thickBot="1" x14ac:dyDescent="0.25">
      <c r="A1033" s="60" t="s">
        <v>17</v>
      </c>
      <c r="B1033" s="209">
        <v>925</v>
      </c>
      <c r="C1033" s="284">
        <v>882</v>
      </c>
      <c r="D1033" s="284">
        <v>995</v>
      </c>
      <c r="E1033" s="284"/>
    </row>
    <row r="1034" spans="1:5" ht="12.75" thickBot="1" x14ac:dyDescent="0.25">
      <c r="A1034" s="60" t="s">
        <v>18</v>
      </c>
      <c r="B1034" s="209">
        <f>B1052</f>
        <v>99606</v>
      </c>
      <c r="C1034" s="209">
        <f>C1052</f>
        <v>94980</v>
      </c>
      <c r="D1034" s="209">
        <f>D1052</f>
        <v>107088</v>
      </c>
      <c r="E1034" s="209">
        <f>E1052</f>
        <v>0</v>
      </c>
    </row>
    <row r="1035" spans="1:5" ht="12.75" thickBot="1" x14ac:dyDescent="0.25">
      <c r="A1035" s="60" t="s">
        <v>19</v>
      </c>
      <c r="B1035" s="209">
        <f>B1034/B1033</f>
        <v>107.68216216216216</v>
      </c>
      <c r="C1035" s="306">
        <f>C1034/C1033</f>
        <v>107.68707482993197</v>
      </c>
      <c r="D1035" s="209">
        <f>D1034/D1033</f>
        <v>107.62613065326633</v>
      </c>
      <c r="E1035" s="209" t="e">
        <f>E1034/E1033</f>
        <v>#DIV/0!</v>
      </c>
    </row>
    <row r="1036" spans="1:5" ht="12.75" thickBot="1" x14ac:dyDescent="0.25">
      <c r="A1036" s="60" t="s">
        <v>20</v>
      </c>
      <c r="B1036" s="209" t="s">
        <v>21</v>
      </c>
      <c r="C1036" s="277">
        <f>C1033/B1033-1</f>
        <v>-4.6486486486486456E-2</v>
      </c>
      <c r="D1036" s="277">
        <f t="shared" ref="D1036:E1038" si="33">D1033/C1033-1</f>
        <v>0.1281179138321995</v>
      </c>
      <c r="E1036" s="277">
        <f t="shared" si="33"/>
        <v>-1</v>
      </c>
    </row>
    <row r="1037" spans="1:5" ht="12.75" thickBot="1" x14ac:dyDescent="0.25">
      <c r="A1037" s="60" t="s">
        <v>22</v>
      </c>
      <c r="B1037" s="209" t="s">
        <v>21</v>
      </c>
      <c r="C1037" s="277">
        <f>C1034/B1034-1</f>
        <v>-4.6442985362327605E-2</v>
      </c>
      <c r="D1037" s="277">
        <f t="shared" si="33"/>
        <v>0.12747946936197097</v>
      </c>
      <c r="E1037" s="277">
        <f t="shared" si="33"/>
        <v>-1</v>
      </c>
    </row>
    <row r="1038" spans="1:5" ht="24.75" customHeight="1" thickBot="1" x14ac:dyDescent="0.25">
      <c r="A1038" s="60" t="s">
        <v>23</v>
      </c>
      <c r="B1038" s="209" t="s">
        <v>21</v>
      </c>
      <c r="C1038" s="277">
        <f>C1035/B1035-1</f>
        <v>4.5621927264205553E-5</v>
      </c>
      <c r="D1038" s="277">
        <f t="shared" si="33"/>
        <v>-5.6593771129809234E-4</v>
      </c>
      <c r="E1038" s="277" t="e">
        <f t="shared" si="33"/>
        <v>#DIV/0!</v>
      </c>
    </row>
    <row r="1039" spans="1:5" ht="12.75" customHeight="1" thickBot="1" x14ac:dyDescent="0.25">
      <c r="A1039" s="434" t="s">
        <v>421</v>
      </c>
      <c r="B1039" s="435"/>
      <c r="C1039" s="435"/>
      <c r="D1039" s="435"/>
      <c r="E1039" s="436"/>
    </row>
    <row r="1040" spans="1:5" x14ac:dyDescent="0.2">
      <c r="A1040" s="432"/>
      <c r="B1040" s="273">
        <v>2019</v>
      </c>
      <c r="C1040" s="274">
        <v>2020</v>
      </c>
      <c r="D1040" s="274">
        <v>2021</v>
      </c>
      <c r="E1040" s="274">
        <v>2022</v>
      </c>
    </row>
    <row r="1041" spans="1:5" ht="12.75" thickBot="1" x14ac:dyDescent="0.25">
      <c r="A1041" s="433"/>
      <c r="B1041" s="275" t="s">
        <v>8</v>
      </c>
      <c r="C1041" s="276" t="s">
        <v>9</v>
      </c>
      <c r="D1041" s="276" t="s">
        <v>9</v>
      </c>
      <c r="E1041" s="276" t="s">
        <v>9</v>
      </c>
    </row>
    <row r="1042" spans="1:5" ht="12.75" thickBot="1" x14ac:dyDescent="0.25">
      <c r="A1042" s="61" t="s">
        <v>36</v>
      </c>
      <c r="B1042" s="278">
        <f>B1043+B1044+B1045+B1046</f>
        <v>0</v>
      </c>
      <c r="C1042" s="278">
        <f>C1043+C1044+C1045+C1046</f>
        <v>0</v>
      </c>
      <c r="D1042" s="278">
        <f>D1043+D1044+D1045+D1046</f>
        <v>0</v>
      </c>
      <c r="E1042" s="278">
        <f>E1043+E1044+E1045+E1046</f>
        <v>0</v>
      </c>
    </row>
    <row r="1043" spans="1:5" ht="12.75" thickBot="1" x14ac:dyDescent="0.25">
      <c r="A1043" s="62" t="s">
        <v>57</v>
      </c>
      <c r="B1043" s="278"/>
      <c r="C1043" s="278"/>
      <c r="D1043" s="278"/>
      <c r="E1043" s="278"/>
    </row>
    <row r="1044" spans="1:5" ht="12.75" thickBot="1" x14ac:dyDescent="0.25">
      <c r="A1044" s="62" t="s">
        <v>61</v>
      </c>
      <c r="B1044" s="278"/>
      <c r="C1044" s="278"/>
      <c r="D1044" s="278"/>
      <c r="E1044" s="278"/>
    </row>
    <row r="1045" spans="1:5" ht="12.75" thickBot="1" x14ac:dyDescent="0.25">
      <c r="A1045" s="62" t="s">
        <v>62</v>
      </c>
      <c r="B1045" s="278"/>
      <c r="C1045" s="278"/>
      <c r="D1045" s="278"/>
      <c r="E1045" s="278"/>
    </row>
    <row r="1046" spans="1:5" ht="12.75" thickBot="1" x14ac:dyDescent="0.25">
      <c r="A1046" s="62" t="s">
        <v>63</v>
      </c>
      <c r="B1046" s="278"/>
      <c r="C1046" s="278"/>
      <c r="D1046" s="278"/>
      <c r="E1046" s="278"/>
    </row>
    <row r="1047" spans="1:5" ht="12.75" thickBot="1" x14ac:dyDescent="0.25">
      <c r="A1047" s="61" t="s">
        <v>37</v>
      </c>
      <c r="B1047" s="279">
        <f>B1048+B1049+B1050+B1051</f>
        <v>99606</v>
      </c>
      <c r="C1047" s="279">
        <f>C1048+C1049+C1050+C1051</f>
        <v>94980</v>
      </c>
      <c r="D1047" s="279">
        <f>D1048+D1049+D1050+D1051</f>
        <v>107088</v>
      </c>
      <c r="E1047" s="279">
        <f>E1048+E1049+E1050+E1051</f>
        <v>0</v>
      </c>
    </row>
    <row r="1048" spans="1:5" ht="17.25" customHeight="1" thickBot="1" x14ac:dyDescent="0.25">
      <c r="A1048" s="62" t="s">
        <v>57</v>
      </c>
      <c r="B1048" s="279">
        <v>99606</v>
      </c>
      <c r="C1048" s="279">
        <f>74434+21356-810</f>
        <v>94980</v>
      </c>
      <c r="D1048" s="279">
        <f>-916-306+108310</f>
        <v>107088</v>
      </c>
      <c r="E1048" s="279"/>
    </row>
    <row r="1049" spans="1:5" ht="12.75" thickBot="1" x14ac:dyDescent="0.25">
      <c r="A1049" s="62" t="s">
        <v>61</v>
      </c>
      <c r="B1049" s="279"/>
      <c r="C1049" s="279"/>
      <c r="D1049" s="279"/>
      <c r="E1049" s="279"/>
    </row>
    <row r="1050" spans="1:5" ht="12.75" thickBot="1" x14ac:dyDescent="0.25">
      <c r="A1050" s="62" t="s">
        <v>62</v>
      </c>
      <c r="B1050" s="279"/>
      <c r="C1050" s="279"/>
      <c r="D1050" s="279"/>
      <c r="E1050" s="279"/>
    </row>
    <row r="1051" spans="1:5" ht="12.75" thickBot="1" x14ac:dyDescent="0.25">
      <c r="A1051" s="62" t="s">
        <v>63</v>
      </c>
      <c r="B1051" s="279"/>
      <c r="C1051" s="279"/>
      <c r="D1051" s="279"/>
      <c r="E1051" s="279"/>
    </row>
    <row r="1052" spans="1:5" ht="12.75" thickBot="1" x14ac:dyDescent="0.25">
      <c r="A1052" s="78" t="s">
        <v>458</v>
      </c>
      <c r="B1052" s="279">
        <f>B1042+B1047</f>
        <v>99606</v>
      </c>
      <c r="C1052" s="279">
        <f>C1042+C1047</f>
        <v>94980</v>
      </c>
      <c r="D1052" s="279">
        <f>D1042+D1047</f>
        <v>107088</v>
      </c>
      <c r="E1052" s="279">
        <f>E1042+E1047</f>
        <v>0</v>
      </c>
    </row>
    <row r="1053" spans="1:5" ht="12.75" thickBot="1" x14ac:dyDescent="0.25">
      <c r="A1053" s="90" t="s">
        <v>32</v>
      </c>
      <c r="B1053" s="283">
        <f>IF(B1052-B1034=0,0,"Error")</f>
        <v>0</v>
      </c>
      <c r="C1053" s="283">
        <f>IF(C1052-C1034=0,0,"Error")</f>
        <v>0</v>
      </c>
      <c r="D1053" s="283">
        <f>IF(D1052-D1034=0,0,"Error")</f>
        <v>0</v>
      </c>
      <c r="E1053" s="283">
        <f>IF(E1052-E1034=0,0,"Error")</f>
        <v>0</v>
      </c>
    </row>
    <row r="1054" spans="1:5" ht="43.5" customHeight="1" thickBot="1" x14ac:dyDescent="0.25">
      <c r="A1054" s="58" t="s">
        <v>459</v>
      </c>
      <c r="B1054" s="300" t="s">
        <v>460</v>
      </c>
      <c r="C1054" s="301" t="s">
        <v>60</v>
      </c>
      <c r="D1054" s="489"/>
      <c r="E1054" s="488"/>
    </row>
    <row r="1055" spans="1:5" ht="12.75" customHeight="1" thickBot="1" x14ac:dyDescent="0.25">
      <c r="A1055" s="59" t="s">
        <v>15</v>
      </c>
      <c r="B1055" s="429" t="s">
        <v>457</v>
      </c>
      <c r="C1055" s="430"/>
      <c r="D1055" s="430"/>
      <c r="E1055" s="431"/>
    </row>
    <row r="1056" spans="1:5" ht="27.75" customHeight="1" thickBot="1" x14ac:dyDescent="0.25">
      <c r="A1056" s="59" t="s">
        <v>16</v>
      </c>
      <c r="B1056" s="437" t="s">
        <v>438</v>
      </c>
      <c r="C1056" s="438"/>
      <c r="D1056" s="438"/>
      <c r="E1056" s="439"/>
    </row>
    <row r="1057" spans="1:5" x14ac:dyDescent="0.2">
      <c r="A1057" s="432"/>
      <c r="B1057" s="273">
        <v>2019</v>
      </c>
      <c r="C1057" s="274">
        <v>2020</v>
      </c>
      <c r="D1057" s="274">
        <v>2021</v>
      </c>
      <c r="E1057" s="274">
        <v>2022</v>
      </c>
    </row>
    <row r="1058" spans="1:5" ht="12.75" thickBot="1" x14ac:dyDescent="0.25">
      <c r="A1058" s="433"/>
      <c r="B1058" s="275" t="s">
        <v>8</v>
      </c>
      <c r="C1058" s="276" t="s">
        <v>9</v>
      </c>
      <c r="D1058" s="276" t="s">
        <v>9</v>
      </c>
      <c r="E1058" s="276" t="s">
        <v>9</v>
      </c>
    </row>
    <row r="1059" spans="1:5" ht="12.75" thickBot="1" x14ac:dyDescent="0.25">
      <c r="A1059" s="60" t="s">
        <v>17</v>
      </c>
      <c r="B1059" s="209"/>
      <c r="C1059" s="284"/>
      <c r="D1059" s="284">
        <v>1</v>
      </c>
      <c r="E1059" s="284"/>
    </row>
    <row r="1060" spans="1:5" ht="12.75" thickBot="1" x14ac:dyDescent="0.25">
      <c r="A1060" s="60" t="s">
        <v>18</v>
      </c>
      <c r="B1060" s="209">
        <f>B1078</f>
        <v>0</v>
      </c>
      <c r="C1060" s="209">
        <f>C1078</f>
        <v>0</v>
      </c>
      <c r="D1060" s="209">
        <f>D1078</f>
        <v>306</v>
      </c>
      <c r="E1060" s="209">
        <f>E1078</f>
        <v>0</v>
      </c>
    </row>
    <row r="1061" spans="1:5" ht="12.75" thickBot="1" x14ac:dyDescent="0.25">
      <c r="A1061" s="60" t="s">
        <v>19</v>
      </c>
      <c r="B1061" s="209" t="e">
        <f>B1060/B1059</f>
        <v>#DIV/0!</v>
      </c>
      <c r="C1061" s="306" t="e">
        <f>C1060/C1059</f>
        <v>#DIV/0!</v>
      </c>
      <c r="D1061" s="209">
        <f>D1060/D1059</f>
        <v>306</v>
      </c>
      <c r="E1061" s="209" t="e">
        <f>E1060/E1059</f>
        <v>#DIV/0!</v>
      </c>
    </row>
    <row r="1062" spans="1:5" ht="12.75" thickBot="1" x14ac:dyDescent="0.25">
      <c r="A1062" s="60" t="s">
        <v>20</v>
      </c>
      <c r="B1062" s="209" t="s">
        <v>21</v>
      </c>
      <c r="C1062" s="277" t="e">
        <f>C1059/B1059-1</f>
        <v>#DIV/0!</v>
      </c>
      <c r="D1062" s="277" t="e">
        <f t="shared" ref="D1062:E1064" si="34">D1059/C1059-1</f>
        <v>#DIV/0!</v>
      </c>
      <c r="E1062" s="277">
        <f t="shared" si="34"/>
        <v>-1</v>
      </c>
    </row>
    <row r="1063" spans="1:5" ht="12.75" thickBot="1" x14ac:dyDescent="0.25">
      <c r="A1063" s="60" t="s">
        <v>22</v>
      </c>
      <c r="B1063" s="209" t="s">
        <v>21</v>
      </c>
      <c r="C1063" s="277" t="e">
        <f>C1060/B1060-1</f>
        <v>#DIV/0!</v>
      </c>
      <c r="D1063" s="277" t="e">
        <f t="shared" si="34"/>
        <v>#DIV/0!</v>
      </c>
      <c r="E1063" s="277">
        <f t="shared" si="34"/>
        <v>-1</v>
      </c>
    </row>
    <row r="1064" spans="1:5" ht="12.75" thickBot="1" x14ac:dyDescent="0.25">
      <c r="A1064" s="60" t="s">
        <v>23</v>
      </c>
      <c r="B1064" s="209" t="s">
        <v>21</v>
      </c>
      <c r="C1064" s="277" t="e">
        <f>C1061/B1061-1</f>
        <v>#DIV/0!</v>
      </c>
      <c r="D1064" s="277" t="e">
        <f t="shared" si="34"/>
        <v>#DIV/0!</v>
      </c>
      <c r="E1064" s="277" t="e">
        <f t="shared" si="34"/>
        <v>#DIV/0!</v>
      </c>
    </row>
    <row r="1065" spans="1:5" ht="12.75" customHeight="1" thickBot="1" x14ac:dyDescent="0.25">
      <c r="A1065" s="434" t="s">
        <v>421</v>
      </c>
      <c r="B1065" s="435"/>
      <c r="C1065" s="435"/>
      <c r="D1065" s="435"/>
      <c r="E1065" s="436"/>
    </row>
    <row r="1066" spans="1:5" ht="17.25" customHeight="1" x14ac:dyDescent="0.2">
      <c r="A1066" s="432"/>
      <c r="B1066" s="273">
        <v>2019</v>
      </c>
      <c r="C1066" s="274">
        <v>2020</v>
      </c>
      <c r="D1066" s="274">
        <v>2021</v>
      </c>
      <c r="E1066" s="274">
        <v>2022</v>
      </c>
    </row>
    <row r="1067" spans="1:5" ht="12.75" thickBot="1" x14ac:dyDescent="0.25">
      <c r="A1067" s="433"/>
      <c r="B1067" s="275" t="s">
        <v>8</v>
      </c>
      <c r="C1067" s="276" t="s">
        <v>9</v>
      </c>
      <c r="D1067" s="276" t="s">
        <v>9</v>
      </c>
      <c r="E1067" s="276" t="s">
        <v>9</v>
      </c>
    </row>
    <row r="1068" spans="1:5" ht="12.75" thickBot="1" x14ac:dyDescent="0.25">
      <c r="A1068" s="61" t="s">
        <v>36</v>
      </c>
      <c r="B1068" s="278">
        <f>B1069+B1070+B1071+B1072</f>
        <v>0</v>
      </c>
      <c r="C1068" s="278">
        <f>C1069+C1070+C1071+C1072</f>
        <v>0</v>
      </c>
      <c r="D1068" s="278">
        <f>D1069+D1070+D1071+D1072</f>
        <v>0</v>
      </c>
      <c r="E1068" s="278">
        <f>E1069+E1070+E1071+E1072</f>
        <v>0</v>
      </c>
    </row>
    <row r="1069" spans="1:5" ht="12.75" thickBot="1" x14ac:dyDescent="0.25">
      <c r="A1069" s="62" t="s">
        <v>57</v>
      </c>
      <c r="B1069" s="278"/>
      <c r="C1069" s="278"/>
      <c r="D1069" s="278"/>
      <c r="E1069" s="278"/>
    </row>
    <row r="1070" spans="1:5" ht="12.75" thickBot="1" x14ac:dyDescent="0.25">
      <c r="A1070" s="62" t="s">
        <v>61</v>
      </c>
      <c r="B1070" s="278"/>
      <c r="C1070" s="278"/>
      <c r="D1070" s="278"/>
      <c r="E1070" s="278"/>
    </row>
    <row r="1071" spans="1:5" ht="12.75" thickBot="1" x14ac:dyDescent="0.25">
      <c r="A1071" s="62" t="s">
        <v>62</v>
      </c>
      <c r="B1071" s="278"/>
      <c r="C1071" s="278"/>
      <c r="D1071" s="278"/>
      <c r="E1071" s="278"/>
    </row>
    <row r="1072" spans="1:5" ht="12.75" thickBot="1" x14ac:dyDescent="0.25">
      <c r="A1072" s="62" t="s">
        <v>63</v>
      </c>
      <c r="B1072" s="278"/>
      <c r="C1072" s="278"/>
      <c r="D1072" s="278"/>
      <c r="E1072" s="278"/>
    </row>
    <row r="1073" spans="1:5" ht="12.75" thickBot="1" x14ac:dyDescent="0.25">
      <c r="A1073" s="61" t="s">
        <v>37</v>
      </c>
      <c r="B1073" s="279">
        <f>B1074+B1075+B1076+B1077</f>
        <v>0</v>
      </c>
      <c r="C1073" s="279">
        <f>C1074+C1075+C1076+C1077</f>
        <v>0</v>
      </c>
      <c r="D1073" s="279">
        <f>D1074+D1075+D1076+D1077</f>
        <v>306</v>
      </c>
      <c r="E1073" s="279">
        <f>E1074+E1075+E1076+E1077</f>
        <v>0</v>
      </c>
    </row>
    <row r="1074" spans="1:5" ht="15.75" customHeight="1" thickBot="1" x14ac:dyDescent="0.25">
      <c r="A1074" s="62" t="s">
        <v>57</v>
      </c>
      <c r="B1074" s="279"/>
      <c r="C1074" s="279"/>
      <c r="D1074" s="279">
        <v>306</v>
      </c>
      <c r="E1074" s="279"/>
    </row>
    <row r="1075" spans="1:5" ht="12.75" thickBot="1" x14ac:dyDescent="0.25">
      <c r="A1075" s="62" t="s">
        <v>61</v>
      </c>
      <c r="B1075" s="279"/>
      <c r="C1075" s="279"/>
      <c r="D1075" s="279"/>
      <c r="E1075" s="279"/>
    </row>
    <row r="1076" spans="1:5" ht="12.75" thickBot="1" x14ac:dyDescent="0.25">
      <c r="A1076" s="62" t="s">
        <v>62</v>
      </c>
      <c r="B1076" s="279"/>
      <c r="C1076" s="279"/>
      <c r="D1076" s="279"/>
      <c r="E1076" s="279"/>
    </row>
    <row r="1077" spans="1:5" ht="12.75" thickBot="1" x14ac:dyDescent="0.25">
      <c r="A1077" s="62" t="s">
        <v>63</v>
      </c>
      <c r="B1077" s="279"/>
      <c r="C1077" s="279"/>
      <c r="D1077" s="279"/>
      <c r="E1077" s="279"/>
    </row>
    <row r="1078" spans="1:5" ht="12.75" thickBot="1" x14ac:dyDescent="0.25">
      <c r="A1078" s="78" t="s">
        <v>461</v>
      </c>
      <c r="B1078" s="279">
        <f>B1068+B1073</f>
        <v>0</v>
      </c>
      <c r="C1078" s="279">
        <f>C1068+C1073</f>
        <v>0</v>
      </c>
      <c r="D1078" s="279">
        <f>D1068+D1073</f>
        <v>306</v>
      </c>
      <c r="E1078" s="279">
        <f>E1068+E1073</f>
        <v>0</v>
      </c>
    </row>
    <row r="1079" spans="1:5" ht="12.75" thickBot="1" x14ac:dyDescent="0.25">
      <c r="A1079" s="90" t="s">
        <v>32</v>
      </c>
      <c r="B1079" s="283">
        <f>IF(B1078-B1060=0,0,"Error")</f>
        <v>0</v>
      </c>
      <c r="C1079" s="283">
        <f>IF(C1078-C1060=0,0,"Error")</f>
        <v>0</v>
      </c>
      <c r="D1079" s="283">
        <f>IF(D1078-D1060=0,0,"Error")</f>
        <v>0</v>
      </c>
      <c r="E1079" s="283">
        <f>IF(E1078-E1060=0,0,"Error")</f>
        <v>0</v>
      </c>
    </row>
    <row r="1080" spans="1:5" ht="68.25" thickBot="1" x14ac:dyDescent="0.25">
      <c r="A1080" s="58" t="s">
        <v>462</v>
      </c>
      <c r="B1080" s="300" t="s">
        <v>463</v>
      </c>
      <c r="C1080" s="301" t="s">
        <v>60</v>
      </c>
      <c r="D1080" s="489" t="s">
        <v>464</v>
      </c>
      <c r="E1080" s="488"/>
    </row>
    <row r="1081" spans="1:5" ht="12.75" customHeight="1" thickBot="1" x14ac:dyDescent="0.25">
      <c r="A1081" s="59" t="s">
        <v>15</v>
      </c>
      <c r="B1081" s="446" t="s">
        <v>465</v>
      </c>
      <c r="C1081" s="447"/>
      <c r="D1081" s="447"/>
      <c r="E1081" s="448"/>
    </row>
    <row r="1082" spans="1:5" ht="12.75" thickBot="1" x14ac:dyDescent="0.25">
      <c r="A1082" s="59" t="s">
        <v>16</v>
      </c>
      <c r="B1082" s="437" t="s">
        <v>466</v>
      </c>
      <c r="C1082" s="438"/>
      <c r="D1082" s="438"/>
      <c r="E1082" s="439"/>
    </row>
    <row r="1083" spans="1:5" x14ac:dyDescent="0.2">
      <c r="A1083" s="432"/>
      <c r="B1083" s="273">
        <v>2019</v>
      </c>
      <c r="C1083" s="274">
        <v>2020</v>
      </c>
      <c r="D1083" s="274">
        <v>2021</v>
      </c>
      <c r="E1083" s="274">
        <v>2022</v>
      </c>
    </row>
    <row r="1084" spans="1:5" ht="17.25" customHeight="1" thickBot="1" x14ac:dyDescent="0.25">
      <c r="A1084" s="433"/>
      <c r="B1084" s="275" t="s">
        <v>8</v>
      </c>
      <c r="C1084" s="276" t="s">
        <v>9</v>
      </c>
      <c r="D1084" s="276" t="s">
        <v>9</v>
      </c>
      <c r="E1084" s="276" t="s">
        <v>9</v>
      </c>
    </row>
    <row r="1085" spans="1:5" ht="12.75" thickBot="1" x14ac:dyDescent="0.25">
      <c r="A1085" s="60" t="s">
        <v>17</v>
      </c>
      <c r="B1085" s="209">
        <v>1</v>
      </c>
      <c r="C1085" s="284"/>
      <c r="D1085" s="294"/>
      <c r="E1085" s="294"/>
    </row>
    <row r="1086" spans="1:5" ht="12.75" thickBot="1" x14ac:dyDescent="0.25">
      <c r="A1086" s="60" t="s">
        <v>18</v>
      </c>
      <c r="B1086" s="209">
        <f>B1104</f>
        <v>12000</v>
      </c>
      <c r="C1086" s="209">
        <f>C1104</f>
        <v>0</v>
      </c>
      <c r="D1086" s="209">
        <f>D1104</f>
        <v>0</v>
      </c>
      <c r="E1086" s="209">
        <f>E1104</f>
        <v>0</v>
      </c>
    </row>
    <row r="1087" spans="1:5" ht="12.75" thickBot="1" x14ac:dyDescent="0.25">
      <c r="A1087" s="60" t="s">
        <v>19</v>
      </c>
      <c r="B1087" s="209">
        <f>B1086/B1085</f>
        <v>12000</v>
      </c>
      <c r="C1087" s="209" t="e">
        <f>C1086/C1085</f>
        <v>#DIV/0!</v>
      </c>
      <c r="D1087" s="209" t="e">
        <f>D1086/D1085</f>
        <v>#DIV/0!</v>
      </c>
      <c r="E1087" s="209" t="e">
        <f>E1086/E1085</f>
        <v>#DIV/0!</v>
      </c>
    </row>
    <row r="1088" spans="1:5" ht="12.75" thickBot="1" x14ac:dyDescent="0.25">
      <c r="A1088" s="60" t="s">
        <v>20</v>
      </c>
      <c r="B1088" s="209" t="s">
        <v>21</v>
      </c>
      <c r="C1088" s="277">
        <f>C1085/B1085-1</f>
        <v>-1</v>
      </c>
      <c r="D1088" s="277" t="e">
        <f t="shared" ref="D1088:E1090" si="35">D1085/C1085-1</f>
        <v>#DIV/0!</v>
      </c>
      <c r="E1088" s="277" t="e">
        <f t="shared" si="35"/>
        <v>#DIV/0!</v>
      </c>
    </row>
    <row r="1089" spans="1:5" ht="12.75" thickBot="1" x14ac:dyDescent="0.25">
      <c r="A1089" s="60" t="s">
        <v>22</v>
      </c>
      <c r="B1089" s="209" t="s">
        <v>21</v>
      </c>
      <c r="C1089" s="277">
        <f>C1086/B1086-1</f>
        <v>-1</v>
      </c>
      <c r="D1089" s="277" t="e">
        <f t="shared" si="35"/>
        <v>#DIV/0!</v>
      </c>
      <c r="E1089" s="277" t="e">
        <f t="shared" si="35"/>
        <v>#DIV/0!</v>
      </c>
    </row>
    <row r="1090" spans="1:5" ht="12.75" thickBot="1" x14ac:dyDescent="0.25">
      <c r="A1090" s="60" t="s">
        <v>23</v>
      </c>
      <c r="B1090" s="209" t="s">
        <v>21</v>
      </c>
      <c r="C1090" s="277" t="e">
        <f>C1087/B1087-1</f>
        <v>#DIV/0!</v>
      </c>
      <c r="D1090" s="277" t="e">
        <f t="shared" si="35"/>
        <v>#DIV/0!</v>
      </c>
      <c r="E1090" s="277" t="e">
        <f t="shared" si="35"/>
        <v>#DIV/0!</v>
      </c>
    </row>
    <row r="1091" spans="1:5" ht="12.75" customHeight="1" thickBot="1" x14ac:dyDescent="0.25">
      <c r="A1091" s="434" t="s">
        <v>467</v>
      </c>
      <c r="B1091" s="435"/>
      <c r="C1091" s="435"/>
      <c r="D1091" s="435"/>
      <c r="E1091" s="436"/>
    </row>
    <row r="1092" spans="1:5" x14ac:dyDescent="0.2">
      <c r="A1092" s="432"/>
      <c r="B1092" s="273">
        <v>2019</v>
      </c>
      <c r="C1092" s="274">
        <v>2020</v>
      </c>
      <c r="D1092" s="274">
        <v>2021</v>
      </c>
      <c r="E1092" s="274">
        <v>2022</v>
      </c>
    </row>
    <row r="1093" spans="1:5" ht="12.75" thickBot="1" x14ac:dyDescent="0.25">
      <c r="A1093" s="433"/>
      <c r="B1093" s="275" t="s">
        <v>8</v>
      </c>
      <c r="C1093" s="276" t="s">
        <v>9</v>
      </c>
      <c r="D1093" s="276" t="s">
        <v>9</v>
      </c>
      <c r="E1093" s="276" t="s">
        <v>9</v>
      </c>
    </row>
    <row r="1094" spans="1:5" ht="12.75" thickBot="1" x14ac:dyDescent="0.25">
      <c r="A1094" s="61" t="s">
        <v>36</v>
      </c>
      <c r="B1094" s="278">
        <f>B1095+B1096+B1097+B1098</f>
        <v>0</v>
      </c>
      <c r="C1094" s="278">
        <f>C1095+C1096+C1097+C1098</f>
        <v>0</v>
      </c>
      <c r="D1094" s="278">
        <f>D1095+D1096+D1097+D1098</f>
        <v>0</v>
      </c>
      <c r="E1094" s="278">
        <f>E1095+E1096+E1097+E1098</f>
        <v>0</v>
      </c>
    </row>
    <row r="1095" spans="1:5" ht="12.75" thickBot="1" x14ac:dyDescent="0.25">
      <c r="A1095" s="62" t="s">
        <v>57</v>
      </c>
      <c r="B1095" s="278"/>
      <c r="C1095" s="278"/>
      <c r="D1095" s="278"/>
      <c r="E1095" s="278"/>
    </row>
    <row r="1096" spans="1:5" ht="12.75" thickBot="1" x14ac:dyDescent="0.25">
      <c r="A1096" s="62" t="s">
        <v>61</v>
      </c>
      <c r="B1096" s="278"/>
      <c r="C1096" s="278"/>
      <c r="D1096" s="278"/>
      <c r="E1096" s="278"/>
    </row>
    <row r="1097" spans="1:5" ht="12.75" thickBot="1" x14ac:dyDescent="0.25">
      <c r="A1097" s="62" t="s">
        <v>62</v>
      </c>
      <c r="B1097" s="278"/>
      <c r="C1097" s="278"/>
      <c r="D1097" s="278"/>
      <c r="E1097" s="278"/>
    </row>
    <row r="1098" spans="1:5" ht="12.75" thickBot="1" x14ac:dyDescent="0.25">
      <c r="A1098" s="62" t="s">
        <v>63</v>
      </c>
      <c r="B1098" s="278"/>
      <c r="C1098" s="278"/>
      <c r="D1098" s="278"/>
      <c r="E1098" s="278"/>
    </row>
    <row r="1099" spans="1:5" ht="12.75" thickBot="1" x14ac:dyDescent="0.25">
      <c r="A1099" s="61" t="s">
        <v>37</v>
      </c>
      <c r="B1099" s="279">
        <f>B1100+B1101+B1102+B1103</f>
        <v>12000</v>
      </c>
      <c r="C1099" s="279">
        <f>C1100+C1101+C1102+C1103</f>
        <v>0</v>
      </c>
      <c r="D1099" s="279">
        <f>D1100+D1101+D1102+D1103</f>
        <v>0</v>
      </c>
      <c r="E1099" s="279">
        <f>E1100+E1101+E1102+E1103</f>
        <v>0</v>
      </c>
    </row>
    <row r="1100" spans="1:5" ht="12.75" thickBot="1" x14ac:dyDescent="0.25">
      <c r="A1100" s="62" t="s">
        <v>57</v>
      </c>
      <c r="B1100" s="279">
        <v>12000</v>
      </c>
      <c r="C1100" s="279"/>
      <c r="D1100" s="279"/>
      <c r="E1100" s="279"/>
    </row>
    <row r="1101" spans="1:5" ht="12.75" thickBot="1" x14ac:dyDescent="0.25">
      <c r="A1101" s="62" t="s">
        <v>61</v>
      </c>
      <c r="B1101" s="279"/>
      <c r="C1101" s="279"/>
      <c r="D1101" s="279"/>
      <c r="E1101" s="279"/>
    </row>
    <row r="1102" spans="1:5" ht="17.25" customHeight="1" thickBot="1" x14ac:dyDescent="0.25">
      <c r="A1102" s="62" t="s">
        <v>62</v>
      </c>
      <c r="B1102" s="279"/>
      <c r="C1102" s="279"/>
      <c r="D1102" s="279"/>
      <c r="E1102" s="279"/>
    </row>
    <row r="1103" spans="1:5" ht="12.75" thickBot="1" x14ac:dyDescent="0.25">
      <c r="A1103" s="67" t="s">
        <v>63</v>
      </c>
      <c r="B1103" s="279"/>
      <c r="C1103" s="279"/>
      <c r="D1103" s="279"/>
      <c r="E1103" s="279"/>
    </row>
    <row r="1104" spans="1:5" ht="12.75" thickBot="1" x14ac:dyDescent="0.25">
      <c r="A1104" s="95" t="s">
        <v>468</v>
      </c>
      <c r="B1104" s="279">
        <f>B1094+B1099</f>
        <v>12000</v>
      </c>
      <c r="C1104" s="279">
        <f>C1094+C1099</f>
        <v>0</v>
      </c>
      <c r="D1104" s="279">
        <f>D1094+D1099</f>
        <v>0</v>
      </c>
      <c r="E1104" s="279">
        <f>E1094+E1099</f>
        <v>0</v>
      </c>
    </row>
    <row r="1105" spans="1:5" ht="12.75" thickBot="1" x14ac:dyDescent="0.25">
      <c r="A1105" s="90" t="s">
        <v>32</v>
      </c>
      <c r="B1105" s="283">
        <f>IF(B1104-B1086=0,0,"Error")</f>
        <v>0</v>
      </c>
      <c r="C1105" s="283">
        <f>IF(C1104-C1086=0,0,"Error")</f>
        <v>0</v>
      </c>
      <c r="D1105" s="283">
        <f>IF(D1104-D1086=0,0,"Error")</f>
        <v>0</v>
      </c>
      <c r="E1105" s="283">
        <f>IF(E1104-E1086=0,0,"Error")</f>
        <v>0</v>
      </c>
    </row>
    <row r="1106" spans="1:5" ht="68.25" thickBot="1" x14ac:dyDescent="0.25">
      <c r="A1106" s="58" t="s">
        <v>469</v>
      </c>
      <c r="B1106" s="300" t="s">
        <v>470</v>
      </c>
      <c r="C1106" s="301" t="s">
        <v>60</v>
      </c>
      <c r="D1106" s="489" t="s">
        <v>471</v>
      </c>
      <c r="E1106" s="488"/>
    </row>
    <row r="1107" spans="1:5" ht="12.75" customHeight="1" thickBot="1" x14ac:dyDescent="0.25">
      <c r="A1107" s="59" t="s">
        <v>15</v>
      </c>
      <c r="B1107" s="446" t="s">
        <v>472</v>
      </c>
      <c r="C1107" s="447"/>
      <c r="D1107" s="447"/>
      <c r="E1107" s="448"/>
    </row>
    <row r="1108" spans="1:5" ht="12.75" thickBot="1" x14ac:dyDescent="0.25">
      <c r="A1108" s="59" t="s">
        <v>16</v>
      </c>
      <c r="B1108" s="437" t="s">
        <v>451</v>
      </c>
      <c r="C1108" s="438"/>
      <c r="D1108" s="438"/>
      <c r="E1108" s="439"/>
    </row>
    <row r="1109" spans="1:5" x14ac:dyDescent="0.2">
      <c r="A1109" s="432"/>
      <c r="B1109" s="273">
        <v>2019</v>
      </c>
      <c r="C1109" s="274">
        <v>2020</v>
      </c>
      <c r="D1109" s="274">
        <v>2021</v>
      </c>
      <c r="E1109" s="274">
        <v>2022</v>
      </c>
    </row>
    <row r="1110" spans="1:5" ht="12.75" thickBot="1" x14ac:dyDescent="0.25">
      <c r="A1110" s="433"/>
      <c r="B1110" s="275" t="s">
        <v>8</v>
      </c>
      <c r="C1110" s="276" t="s">
        <v>9</v>
      </c>
      <c r="D1110" s="276" t="s">
        <v>9</v>
      </c>
      <c r="E1110" s="276" t="s">
        <v>9</v>
      </c>
    </row>
    <row r="1111" spans="1:5" ht="12.75" thickBot="1" x14ac:dyDescent="0.25">
      <c r="A1111" s="60" t="s">
        <v>17</v>
      </c>
      <c r="B1111" s="209">
        <v>1</v>
      </c>
      <c r="C1111" s="284">
        <v>1</v>
      </c>
      <c r="D1111" s="294">
        <v>1</v>
      </c>
      <c r="E1111" s="294"/>
    </row>
    <row r="1112" spans="1:5" ht="12.75" thickBot="1" x14ac:dyDescent="0.25">
      <c r="A1112" s="60" t="s">
        <v>18</v>
      </c>
      <c r="B1112" s="209">
        <f>B1130</f>
        <v>500</v>
      </c>
      <c r="C1112" s="209">
        <f>C1130</f>
        <v>810</v>
      </c>
      <c r="D1112" s="209">
        <f>D1130</f>
        <v>916</v>
      </c>
      <c r="E1112" s="209">
        <f>E1130</f>
        <v>0</v>
      </c>
    </row>
    <row r="1113" spans="1:5" ht="12.75" thickBot="1" x14ac:dyDescent="0.25">
      <c r="A1113" s="60" t="s">
        <v>19</v>
      </c>
      <c r="B1113" s="209">
        <f>B1112/B1111</f>
        <v>500</v>
      </c>
      <c r="C1113" s="209">
        <f>C1112/C1111</f>
        <v>810</v>
      </c>
      <c r="D1113" s="209">
        <f>D1112/D1111</f>
        <v>916</v>
      </c>
      <c r="E1113" s="209" t="e">
        <f>E1112/E1111</f>
        <v>#DIV/0!</v>
      </c>
    </row>
    <row r="1114" spans="1:5" ht="12.75" thickBot="1" x14ac:dyDescent="0.25">
      <c r="A1114" s="60" t="s">
        <v>20</v>
      </c>
      <c r="B1114" s="209" t="s">
        <v>21</v>
      </c>
      <c r="C1114" s="277">
        <f>C1111/B1111-1</f>
        <v>0</v>
      </c>
      <c r="D1114" s="277">
        <f t="shared" ref="D1114:E1116" si="36">D1111/C1111-1</f>
        <v>0</v>
      </c>
      <c r="E1114" s="277">
        <f t="shared" si="36"/>
        <v>-1</v>
      </c>
    </row>
    <row r="1115" spans="1:5" ht="12.75" thickBot="1" x14ac:dyDescent="0.25">
      <c r="A1115" s="60" t="s">
        <v>22</v>
      </c>
      <c r="B1115" s="209" t="s">
        <v>21</v>
      </c>
      <c r="C1115" s="277">
        <f>C1112/B1112-1</f>
        <v>0.62000000000000011</v>
      </c>
      <c r="D1115" s="277">
        <f t="shared" si="36"/>
        <v>0.1308641975308642</v>
      </c>
      <c r="E1115" s="277">
        <f t="shared" si="36"/>
        <v>-1</v>
      </c>
    </row>
    <row r="1116" spans="1:5" ht="12.75" thickBot="1" x14ac:dyDescent="0.25">
      <c r="A1116" s="60" t="s">
        <v>23</v>
      </c>
      <c r="B1116" s="209" t="s">
        <v>21</v>
      </c>
      <c r="C1116" s="277">
        <f>C1113/B1113-1</f>
        <v>0.62000000000000011</v>
      </c>
      <c r="D1116" s="277">
        <f t="shared" si="36"/>
        <v>0.1308641975308642</v>
      </c>
      <c r="E1116" s="277" t="e">
        <f t="shared" si="36"/>
        <v>#DIV/0!</v>
      </c>
    </row>
    <row r="1117" spans="1:5" ht="12.75" customHeight="1" thickBot="1" x14ac:dyDescent="0.25">
      <c r="A1117" s="434" t="s">
        <v>473</v>
      </c>
      <c r="B1117" s="435"/>
      <c r="C1117" s="435"/>
      <c r="D1117" s="435"/>
      <c r="E1117" s="436"/>
    </row>
    <row r="1118" spans="1:5" x14ac:dyDescent="0.2">
      <c r="A1118" s="432"/>
      <c r="B1118" s="273">
        <v>2019</v>
      </c>
      <c r="C1118" s="274">
        <v>2020</v>
      </c>
      <c r="D1118" s="274">
        <v>2021</v>
      </c>
      <c r="E1118" s="274">
        <v>2022</v>
      </c>
    </row>
    <row r="1119" spans="1:5" ht="12.75" thickBot="1" x14ac:dyDescent="0.25">
      <c r="A1119" s="433"/>
      <c r="B1119" s="275" t="s">
        <v>8</v>
      </c>
      <c r="C1119" s="276" t="s">
        <v>9</v>
      </c>
      <c r="D1119" s="276" t="s">
        <v>9</v>
      </c>
      <c r="E1119" s="276" t="s">
        <v>9</v>
      </c>
    </row>
    <row r="1120" spans="1:5" ht="17.25" customHeight="1" thickBot="1" x14ac:dyDescent="0.25">
      <c r="A1120" s="61" t="s">
        <v>36</v>
      </c>
      <c r="B1120" s="278">
        <f>B1121+B1122+B1123+B1124</f>
        <v>0</v>
      </c>
      <c r="C1120" s="278">
        <f>C1121+C1122+C1123+C1124</f>
        <v>0</v>
      </c>
      <c r="D1120" s="278">
        <f>D1121+D1122+D1123+D1124</f>
        <v>0</v>
      </c>
      <c r="E1120" s="278">
        <f>E1121+E1122+E1123+E1124</f>
        <v>0</v>
      </c>
    </row>
    <row r="1121" spans="1:5" ht="12.75" thickBot="1" x14ac:dyDescent="0.25">
      <c r="A1121" s="62" t="s">
        <v>57</v>
      </c>
      <c r="B1121" s="278"/>
      <c r="C1121" s="278"/>
      <c r="D1121" s="278"/>
      <c r="E1121" s="278"/>
    </row>
    <row r="1122" spans="1:5" ht="12.75" thickBot="1" x14ac:dyDescent="0.25">
      <c r="A1122" s="62" t="s">
        <v>61</v>
      </c>
      <c r="B1122" s="278"/>
      <c r="C1122" s="278"/>
      <c r="D1122" s="278"/>
      <c r="E1122" s="278"/>
    </row>
    <row r="1123" spans="1:5" ht="12.75" thickBot="1" x14ac:dyDescent="0.25">
      <c r="A1123" s="62" t="s">
        <v>62</v>
      </c>
      <c r="B1123" s="278"/>
      <c r="C1123" s="278"/>
      <c r="D1123" s="278"/>
      <c r="E1123" s="278"/>
    </row>
    <row r="1124" spans="1:5" ht="12.75" thickBot="1" x14ac:dyDescent="0.25">
      <c r="A1124" s="62" t="s">
        <v>63</v>
      </c>
      <c r="B1124" s="278"/>
      <c r="C1124" s="278"/>
      <c r="D1124" s="278"/>
      <c r="E1124" s="278"/>
    </row>
    <row r="1125" spans="1:5" ht="12.75" thickBot="1" x14ac:dyDescent="0.25">
      <c r="A1125" s="61" t="s">
        <v>37</v>
      </c>
      <c r="B1125" s="279">
        <f>B1126+B1127+B1128+B1129</f>
        <v>500</v>
      </c>
      <c r="C1125" s="279">
        <f>C1126+C1127+C1128+C1129</f>
        <v>810</v>
      </c>
      <c r="D1125" s="279">
        <f>D1126+D1127+D1128+D1129</f>
        <v>916</v>
      </c>
      <c r="E1125" s="279">
        <f>E1126+E1127+E1128+E1129</f>
        <v>0</v>
      </c>
    </row>
    <row r="1126" spans="1:5" ht="12.75" thickBot="1" x14ac:dyDescent="0.25">
      <c r="A1126" s="62" t="s">
        <v>57</v>
      </c>
      <c r="B1126" s="279">
        <v>500</v>
      </c>
      <c r="C1126" s="279">
        <v>810</v>
      </c>
      <c r="D1126" s="279">
        <v>916</v>
      </c>
      <c r="E1126" s="279"/>
    </row>
    <row r="1127" spans="1:5" ht="12.75" thickBot="1" x14ac:dyDescent="0.25">
      <c r="A1127" s="62" t="s">
        <v>61</v>
      </c>
      <c r="B1127" s="279"/>
      <c r="C1127" s="279"/>
      <c r="D1127" s="279"/>
      <c r="E1127" s="279"/>
    </row>
    <row r="1128" spans="1:5" ht="12.75" thickBot="1" x14ac:dyDescent="0.25">
      <c r="A1128" s="62" t="s">
        <v>62</v>
      </c>
      <c r="B1128" s="279"/>
      <c r="C1128" s="279"/>
      <c r="D1128" s="279"/>
      <c r="E1128" s="279"/>
    </row>
    <row r="1129" spans="1:5" ht="12.75" thickBot="1" x14ac:dyDescent="0.25">
      <c r="A1129" s="62" t="s">
        <v>63</v>
      </c>
      <c r="B1129" s="279"/>
      <c r="C1129" s="279"/>
      <c r="D1129" s="279"/>
      <c r="E1129" s="279"/>
    </row>
    <row r="1130" spans="1:5" ht="12.75" thickBot="1" x14ac:dyDescent="0.25">
      <c r="A1130" s="63" t="s">
        <v>474</v>
      </c>
      <c r="B1130" s="279">
        <f>B1120+B1125</f>
        <v>500</v>
      </c>
      <c r="C1130" s="279">
        <f>C1120+C1125</f>
        <v>810</v>
      </c>
      <c r="D1130" s="279">
        <f>D1120+D1125</f>
        <v>916</v>
      </c>
      <c r="E1130" s="279">
        <f>E1120+E1125</f>
        <v>0</v>
      </c>
    </row>
    <row r="1131" spans="1:5" ht="12.75" thickBot="1" x14ac:dyDescent="0.25">
      <c r="A1131" s="90" t="s">
        <v>32</v>
      </c>
      <c r="B1131" s="283">
        <f>IF(B1130-B1112=0,0,"Error")</f>
        <v>0</v>
      </c>
      <c r="C1131" s="283">
        <f>IF(C1130-C1112=0,0,"Error")</f>
        <v>0</v>
      </c>
      <c r="D1131" s="283">
        <f>IF(D1130-D1112=0,0,"Error")</f>
        <v>0</v>
      </c>
      <c r="E1131" s="283">
        <f>IF(E1130-E1112=0,0,"Error")</f>
        <v>0</v>
      </c>
    </row>
    <row r="1132" spans="1:5" ht="34.5" thickBot="1" x14ac:dyDescent="0.25">
      <c r="A1132" s="94" t="s">
        <v>475</v>
      </c>
      <c r="B1132" s="300" t="s">
        <v>476</v>
      </c>
      <c r="C1132" s="301" t="s">
        <v>60</v>
      </c>
      <c r="D1132" s="489" t="s">
        <v>477</v>
      </c>
      <c r="E1132" s="488"/>
    </row>
    <row r="1133" spans="1:5" ht="12.75" thickBot="1" x14ac:dyDescent="0.25">
      <c r="A1133" s="59" t="s">
        <v>15</v>
      </c>
      <c r="B1133" s="437" t="s">
        <v>478</v>
      </c>
      <c r="C1133" s="438"/>
      <c r="D1133" s="438"/>
      <c r="E1133" s="439"/>
    </row>
    <row r="1134" spans="1:5" ht="12.75" thickBot="1" x14ac:dyDescent="0.25">
      <c r="A1134" s="59" t="s">
        <v>16</v>
      </c>
      <c r="B1134" s="437" t="s">
        <v>438</v>
      </c>
      <c r="C1134" s="438"/>
      <c r="D1134" s="438"/>
      <c r="E1134" s="439"/>
    </row>
    <row r="1135" spans="1:5" x14ac:dyDescent="0.2">
      <c r="A1135" s="432"/>
      <c r="B1135" s="273">
        <v>2019</v>
      </c>
      <c r="C1135" s="274">
        <v>2020</v>
      </c>
      <c r="D1135" s="274">
        <v>2021</v>
      </c>
      <c r="E1135" s="274">
        <v>2022</v>
      </c>
    </row>
    <row r="1136" spans="1:5" ht="12.75" thickBot="1" x14ac:dyDescent="0.25">
      <c r="A1136" s="433"/>
      <c r="B1136" s="275" t="s">
        <v>8</v>
      </c>
      <c r="C1136" s="276" t="s">
        <v>9</v>
      </c>
      <c r="D1136" s="276" t="s">
        <v>9</v>
      </c>
      <c r="E1136" s="276" t="s">
        <v>9</v>
      </c>
    </row>
    <row r="1137" spans="1:5" ht="12.75" thickBot="1" x14ac:dyDescent="0.25">
      <c r="A1137" s="60" t="s">
        <v>17</v>
      </c>
      <c r="B1137" s="209">
        <v>1352</v>
      </c>
      <c r="C1137" s="284">
        <v>175</v>
      </c>
      <c r="D1137" s="284">
        <v>0</v>
      </c>
      <c r="E1137" s="294"/>
    </row>
    <row r="1138" spans="1:5" ht="12.75" thickBot="1" x14ac:dyDescent="0.25">
      <c r="A1138" s="60" t="s">
        <v>18</v>
      </c>
      <c r="B1138" s="209">
        <f>B1156</f>
        <v>191995</v>
      </c>
      <c r="C1138" s="209">
        <f>C1156</f>
        <v>24783</v>
      </c>
      <c r="D1138" s="209">
        <f>D1156</f>
        <v>0</v>
      </c>
      <c r="E1138" s="209">
        <f>E1156</f>
        <v>0</v>
      </c>
    </row>
    <row r="1139" spans="1:5" ht="12.75" thickBot="1" x14ac:dyDescent="0.25">
      <c r="A1139" s="60" t="s">
        <v>19</v>
      </c>
      <c r="B1139" s="209">
        <f>B1138/B1137</f>
        <v>142.00813609467457</v>
      </c>
      <c r="C1139" s="209">
        <f>C1138/C1137</f>
        <v>141.61714285714285</v>
      </c>
      <c r="D1139" s="209" t="e">
        <f>D1138/D1137</f>
        <v>#DIV/0!</v>
      </c>
      <c r="E1139" s="209" t="e">
        <f>E1138/E1137</f>
        <v>#DIV/0!</v>
      </c>
    </row>
    <row r="1140" spans="1:5" ht="12.75" thickBot="1" x14ac:dyDescent="0.25">
      <c r="A1140" s="60" t="s">
        <v>20</v>
      </c>
      <c r="B1140" s="209" t="s">
        <v>21</v>
      </c>
      <c r="C1140" s="277">
        <f>C1137/B1137-1</f>
        <v>-0.87056213017751483</v>
      </c>
      <c r="D1140" s="277">
        <f t="shared" ref="D1140:E1142" si="37">D1137/C1137-1</f>
        <v>-1</v>
      </c>
      <c r="E1140" s="277" t="e">
        <f t="shared" si="37"/>
        <v>#DIV/0!</v>
      </c>
    </row>
    <row r="1141" spans="1:5" ht="12.75" thickBot="1" x14ac:dyDescent="0.25">
      <c r="A1141" s="60" t="s">
        <v>22</v>
      </c>
      <c r="B1141" s="209" t="s">
        <v>21</v>
      </c>
      <c r="C1141" s="277">
        <f>C1138/B1138-1</f>
        <v>-0.87091851350295579</v>
      </c>
      <c r="D1141" s="277">
        <f t="shared" si="37"/>
        <v>-1</v>
      </c>
      <c r="E1141" s="277" t="e">
        <f t="shared" si="37"/>
        <v>#DIV/0!</v>
      </c>
    </row>
    <row r="1142" spans="1:5" ht="12.75" thickBot="1" x14ac:dyDescent="0.25">
      <c r="A1142" s="60" t="s">
        <v>23</v>
      </c>
      <c r="B1142" s="209" t="s">
        <v>21</v>
      </c>
      <c r="C1142" s="277">
        <f>C1139/B1139-1</f>
        <v>-2.7533157485500892E-3</v>
      </c>
      <c r="D1142" s="277" t="e">
        <f t="shared" si="37"/>
        <v>#DIV/0!</v>
      </c>
      <c r="E1142" s="277" t="e">
        <f t="shared" si="37"/>
        <v>#DIV/0!</v>
      </c>
    </row>
    <row r="1143" spans="1:5" ht="12.75" customHeight="1" thickBot="1" x14ac:dyDescent="0.25">
      <c r="A1143" s="434" t="s">
        <v>479</v>
      </c>
      <c r="B1143" s="435"/>
      <c r="C1143" s="435"/>
      <c r="D1143" s="435"/>
      <c r="E1143" s="436"/>
    </row>
    <row r="1144" spans="1:5" x14ac:dyDescent="0.2">
      <c r="A1144" s="432"/>
      <c r="B1144" s="273">
        <v>2019</v>
      </c>
      <c r="C1144" s="274">
        <v>2020</v>
      </c>
      <c r="D1144" s="274">
        <v>2021</v>
      </c>
      <c r="E1144" s="274">
        <v>2022</v>
      </c>
    </row>
    <row r="1145" spans="1:5" ht="12.75" thickBot="1" x14ac:dyDescent="0.25">
      <c r="A1145" s="433"/>
      <c r="B1145" s="275" t="s">
        <v>8</v>
      </c>
      <c r="C1145" s="276" t="s">
        <v>9</v>
      </c>
      <c r="D1145" s="276" t="s">
        <v>9</v>
      </c>
      <c r="E1145" s="276" t="s">
        <v>9</v>
      </c>
    </row>
    <row r="1146" spans="1:5" ht="12.75" thickBot="1" x14ac:dyDescent="0.25">
      <c r="A1146" s="61" t="s">
        <v>36</v>
      </c>
      <c r="B1146" s="278">
        <f>B1147+B1148+B1149+B1150</f>
        <v>0</v>
      </c>
      <c r="C1146" s="278">
        <f>C1147+C1148+C1149+C1150</f>
        <v>0</v>
      </c>
      <c r="D1146" s="278">
        <f>D1147+D1148+D1149+D1150</f>
        <v>0</v>
      </c>
      <c r="E1146" s="278">
        <f>E1147+E1148+E1149+E1150</f>
        <v>0</v>
      </c>
    </row>
    <row r="1147" spans="1:5" ht="12.75" thickBot="1" x14ac:dyDescent="0.25">
      <c r="A1147" s="62" t="s">
        <v>57</v>
      </c>
      <c r="B1147" s="278"/>
      <c r="C1147" s="278"/>
      <c r="D1147" s="278"/>
      <c r="E1147" s="278"/>
    </row>
    <row r="1148" spans="1:5" ht="12.75" thickBot="1" x14ac:dyDescent="0.25">
      <c r="A1148" s="62" t="s">
        <v>61</v>
      </c>
      <c r="B1148" s="278"/>
      <c r="C1148" s="278"/>
      <c r="D1148" s="278"/>
      <c r="E1148" s="278"/>
    </row>
    <row r="1149" spans="1:5" ht="12.75" thickBot="1" x14ac:dyDescent="0.25">
      <c r="A1149" s="62" t="s">
        <v>62</v>
      </c>
      <c r="B1149" s="278"/>
      <c r="C1149" s="278"/>
      <c r="D1149" s="278"/>
      <c r="E1149" s="278"/>
    </row>
    <row r="1150" spans="1:5" ht="12.75" thickBot="1" x14ac:dyDescent="0.25">
      <c r="A1150" s="62" t="s">
        <v>63</v>
      </c>
      <c r="B1150" s="278"/>
      <c r="C1150" s="278"/>
      <c r="D1150" s="278"/>
      <c r="E1150" s="278"/>
    </row>
    <row r="1151" spans="1:5" ht="12.75" thickBot="1" x14ac:dyDescent="0.25">
      <c r="A1151" s="61" t="s">
        <v>37</v>
      </c>
      <c r="B1151" s="279">
        <f>B1152+B1153+B1154+B1155</f>
        <v>191995</v>
      </c>
      <c r="C1151" s="279">
        <f>C1152+C1153+C1154+C1155</f>
        <v>24783</v>
      </c>
      <c r="D1151" s="279">
        <f>D1152+D1153+D1154+D1155</f>
        <v>0</v>
      </c>
      <c r="E1151" s="279">
        <f>E1152+E1153+E1154+E1155</f>
        <v>0</v>
      </c>
    </row>
    <row r="1152" spans="1:5" ht="12.75" thickBot="1" x14ac:dyDescent="0.25">
      <c r="A1152" s="62" t="s">
        <v>57</v>
      </c>
      <c r="B1152" s="279">
        <v>191995</v>
      </c>
      <c r="C1152" s="279">
        <v>24783</v>
      </c>
      <c r="D1152" s="279"/>
      <c r="E1152" s="279"/>
    </row>
    <row r="1153" spans="1:5" ht="12.75" thickBot="1" x14ac:dyDescent="0.25">
      <c r="A1153" s="62" t="s">
        <v>61</v>
      </c>
      <c r="B1153" s="279"/>
      <c r="C1153" s="279"/>
      <c r="D1153" s="279"/>
      <c r="E1153" s="279"/>
    </row>
    <row r="1154" spans="1:5" ht="12.75" thickBot="1" x14ac:dyDescent="0.25">
      <c r="A1154" s="62" t="s">
        <v>62</v>
      </c>
      <c r="B1154" s="279"/>
      <c r="C1154" s="279"/>
      <c r="D1154" s="279"/>
      <c r="E1154" s="279"/>
    </row>
    <row r="1155" spans="1:5" ht="12.75" thickBot="1" x14ac:dyDescent="0.25">
      <c r="A1155" s="67" t="s">
        <v>63</v>
      </c>
      <c r="B1155" s="279"/>
      <c r="C1155" s="279"/>
      <c r="D1155" s="279"/>
      <c r="E1155" s="279"/>
    </row>
    <row r="1156" spans="1:5" ht="12.75" thickBot="1" x14ac:dyDescent="0.25">
      <c r="A1156" s="95" t="s">
        <v>480</v>
      </c>
      <c r="B1156" s="279">
        <f>B1146+B1151</f>
        <v>191995</v>
      </c>
      <c r="C1156" s="279">
        <f>C1146+C1151</f>
        <v>24783</v>
      </c>
      <c r="D1156" s="279">
        <f>D1146+D1151</f>
        <v>0</v>
      </c>
      <c r="E1156" s="279">
        <f>E1146+E1151</f>
        <v>0</v>
      </c>
    </row>
    <row r="1157" spans="1:5" ht="12.75" thickBot="1" x14ac:dyDescent="0.25">
      <c r="A1157" s="90" t="s">
        <v>32</v>
      </c>
      <c r="B1157" s="283">
        <f>IF(B1156-B1138=0,0,"Error")</f>
        <v>0</v>
      </c>
      <c r="C1157" s="283">
        <f>IF(C1156-C1138=0,0,"Error")</f>
        <v>0</v>
      </c>
      <c r="D1157" s="283">
        <f>IF(D1156-D1138=0,0,"Error")</f>
        <v>0</v>
      </c>
      <c r="E1157" s="283">
        <f>IF(E1156-E1138=0,0,"Error")</f>
        <v>0</v>
      </c>
    </row>
    <row r="1158" spans="1:5" ht="34.5" thickBot="1" x14ac:dyDescent="0.25">
      <c r="A1158" s="58" t="s">
        <v>481</v>
      </c>
      <c r="B1158" s="300" t="s">
        <v>482</v>
      </c>
      <c r="C1158" s="301" t="s">
        <v>60</v>
      </c>
      <c r="D1158" s="489" t="s">
        <v>483</v>
      </c>
      <c r="E1158" s="488"/>
    </row>
    <row r="1159" spans="1:5" ht="12.75" thickBot="1" x14ac:dyDescent="0.25">
      <c r="A1159" s="59" t="s">
        <v>15</v>
      </c>
      <c r="B1159" s="437" t="s">
        <v>478</v>
      </c>
      <c r="C1159" s="438"/>
      <c r="D1159" s="438"/>
      <c r="E1159" s="439"/>
    </row>
    <row r="1160" spans="1:5" ht="14.25" customHeight="1" thickBot="1" x14ac:dyDescent="0.25">
      <c r="A1160" s="59" t="s">
        <v>16</v>
      </c>
      <c r="B1160" s="437" t="s">
        <v>451</v>
      </c>
      <c r="C1160" s="438"/>
      <c r="D1160" s="438"/>
      <c r="E1160" s="439"/>
    </row>
    <row r="1161" spans="1:5" x14ac:dyDescent="0.2">
      <c r="A1161" s="432"/>
      <c r="B1161" s="273">
        <v>2019</v>
      </c>
      <c r="C1161" s="274">
        <v>2020</v>
      </c>
      <c r="D1161" s="274">
        <v>2021</v>
      </c>
      <c r="E1161" s="274">
        <v>2022</v>
      </c>
    </row>
    <row r="1162" spans="1:5" ht="12.75" thickBot="1" x14ac:dyDescent="0.25">
      <c r="A1162" s="433"/>
      <c r="B1162" s="275" t="s">
        <v>8</v>
      </c>
      <c r="C1162" s="276" t="s">
        <v>9</v>
      </c>
      <c r="D1162" s="276" t="s">
        <v>9</v>
      </c>
      <c r="E1162" s="276" t="s">
        <v>9</v>
      </c>
    </row>
    <row r="1163" spans="1:5" ht="29.25" customHeight="1" thickBot="1" x14ac:dyDescent="0.25">
      <c r="A1163" s="60" t="s">
        <v>17</v>
      </c>
      <c r="B1163" s="209">
        <v>1</v>
      </c>
      <c r="C1163" s="284">
        <v>1</v>
      </c>
      <c r="D1163" s="284"/>
      <c r="E1163" s="294"/>
    </row>
    <row r="1164" spans="1:5" ht="13.5" customHeight="1" thickBot="1" x14ac:dyDescent="0.25">
      <c r="A1164" s="60" t="s">
        <v>18</v>
      </c>
      <c r="B1164" s="209">
        <f>B1182</f>
        <v>600</v>
      </c>
      <c r="C1164" s="209">
        <f>C1182</f>
        <v>117</v>
      </c>
      <c r="D1164" s="209">
        <f>D1182</f>
        <v>0</v>
      </c>
      <c r="E1164" s="209">
        <f>E1182</f>
        <v>0</v>
      </c>
    </row>
    <row r="1165" spans="1:5" ht="12.75" thickBot="1" x14ac:dyDescent="0.25">
      <c r="A1165" s="60" t="s">
        <v>19</v>
      </c>
      <c r="B1165" s="209">
        <f>B1164/B1163</f>
        <v>600</v>
      </c>
      <c r="C1165" s="209">
        <f>C1164/C1163</f>
        <v>117</v>
      </c>
      <c r="D1165" s="209" t="e">
        <f>D1164/D1163</f>
        <v>#DIV/0!</v>
      </c>
      <c r="E1165" s="209" t="e">
        <f>E1164/E1163</f>
        <v>#DIV/0!</v>
      </c>
    </row>
    <row r="1166" spans="1:5" ht="12.75" thickBot="1" x14ac:dyDescent="0.25">
      <c r="A1166" s="60" t="s">
        <v>20</v>
      </c>
      <c r="B1166" s="209" t="s">
        <v>21</v>
      </c>
      <c r="C1166" s="277">
        <f>C1163/B1163-1</f>
        <v>0</v>
      </c>
      <c r="D1166" s="277">
        <f t="shared" ref="D1166:E1168" si="38">D1163/C1163-1</f>
        <v>-1</v>
      </c>
      <c r="E1166" s="277" t="e">
        <f t="shared" si="38"/>
        <v>#DIV/0!</v>
      </c>
    </row>
    <row r="1167" spans="1:5" ht="29.25" customHeight="1" thickBot="1" x14ac:dyDescent="0.25">
      <c r="A1167" s="60" t="s">
        <v>22</v>
      </c>
      <c r="B1167" s="209" t="s">
        <v>21</v>
      </c>
      <c r="C1167" s="277">
        <f>C1164/B1164-1</f>
        <v>-0.80499999999999994</v>
      </c>
      <c r="D1167" s="277">
        <f t="shared" si="38"/>
        <v>-1</v>
      </c>
      <c r="E1167" s="277" t="e">
        <f t="shared" si="38"/>
        <v>#DIV/0!</v>
      </c>
    </row>
    <row r="1168" spans="1:5" ht="14.25" customHeight="1" thickBot="1" x14ac:dyDescent="0.25">
      <c r="A1168" s="60" t="s">
        <v>23</v>
      </c>
      <c r="B1168" s="209" t="s">
        <v>21</v>
      </c>
      <c r="C1168" s="277">
        <f>C1165/B1165-1</f>
        <v>-0.80499999999999994</v>
      </c>
      <c r="D1168" s="277" t="e">
        <f t="shared" si="38"/>
        <v>#DIV/0!</v>
      </c>
      <c r="E1168" s="277" t="e">
        <f t="shared" si="38"/>
        <v>#DIV/0!</v>
      </c>
    </row>
    <row r="1169" spans="1:5" ht="12.75" customHeight="1" thickBot="1" x14ac:dyDescent="0.25">
      <c r="A1169" s="434" t="s">
        <v>484</v>
      </c>
      <c r="B1169" s="435"/>
      <c r="C1169" s="435"/>
      <c r="D1169" s="435"/>
      <c r="E1169" s="436"/>
    </row>
    <row r="1170" spans="1:5" x14ac:dyDescent="0.2">
      <c r="A1170" s="432"/>
      <c r="B1170" s="273">
        <v>2019</v>
      </c>
      <c r="C1170" s="274">
        <v>2020</v>
      </c>
      <c r="D1170" s="274">
        <v>2021</v>
      </c>
      <c r="E1170" s="274">
        <v>2022</v>
      </c>
    </row>
    <row r="1171" spans="1:5" ht="12.75" thickBot="1" x14ac:dyDescent="0.25">
      <c r="A1171" s="433"/>
      <c r="B1171" s="275" t="s">
        <v>8</v>
      </c>
      <c r="C1171" s="276" t="s">
        <v>9</v>
      </c>
      <c r="D1171" s="276" t="s">
        <v>9</v>
      </c>
      <c r="E1171" s="276" t="s">
        <v>9</v>
      </c>
    </row>
    <row r="1172" spans="1:5" ht="12.75" thickBot="1" x14ac:dyDescent="0.25">
      <c r="A1172" s="61" t="s">
        <v>36</v>
      </c>
      <c r="B1172" s="278">
        <f>B1173+B1174+B1175+B1176</f>
        <v>0</v>
      </c>
      <c r="C1172" s="278">
        <f>C1173+C1174+C1175+C1176</f>
        <v>0</v>
      </c>
      <c r="D1172" s="278">
        <f>D1173+D1174+D1175+D1176</f>
        <v>0</v>
      </c>
      <c r="E1172" s="278">
        <f>E1173+E1174+E1175+E1176</f>
        <v>0</v>
      </c>
    </row>
    <row r="1173" spans="1:5" ht="12.75" thickBot="1" x14ac:dyDescent="0.25">
      <c r="A1173" s="62" t="s">
        <v>57</v>
      </c>
      <c r="B1173" s="278"/>
      <c r="C1173" s="278"/>
      <c r="D1173" s="278"/>
      <c r="E1173" s="278"/>
    </row>
    <row r="1174" spans="1:5" ht="12.75" thickBot="1" x14ac:dyDescent="0.25">
      <c r="A1174" s="62" t="s">
        <v>61</v>
      </c>
      <c r="B1174" s="278"/>
      <c r="C1174" s="278"/>
      <c r="D1174" s="278"/>
      <c r="E1174" s="278"/>
    </row>
    <row r="1175" spans="1:5" ht="12.75" thickBot="1" x14ac:dyDescent="0.25">
      <c r="A1175" s="62" t="s">
        <v>62</v>
      </c>
      <c r="B1175" s="278"/>
      <c r="C1175" s="278"/>
      <c r="D1175" s="278"/>
      <c r="E1175" s="278"/>
    </row>
    <row r="1176" spans="1:5" ht="12.75" thickBot="1" x14ac:dyDescent="0.25">
      <c r="A1176" s="62" t="s">
        <v>63</v>
      </c>
      <c r="B1176" s="278"/>
      <c r="C1176" s="278"/>
      <c r="D1176" s="278"/>
      <c r="E1176" s="278"/>
    </row>
    <row r="1177" spans="1:5" ht="12.75" thickBot="1" x14ac:dyDescent="0.25">
      <c r="A1177" s="61" t="s">
        <v>37</v>
      </c>
      <c r="B1177" s="279">
        <f>B1178+B1179+B1180+B1181</f>
        <v>600</v>
      </c>
      <c r="C1177" s="279">
        <f>C1178+C1179+C1180+C1181</f>
        <v>117</v>
      </c>
      <c r="D1177" s="279">
        <f>D1178+D1179+D1180+D1181</f>
        <v>0</v>
      </c>
      <c r="E1177" s="279">
        <f>E1178+E1179+E1180+E1181</f>
        <v>0</v>
      </c>
    </row>
    <row r="1178" spans="1:5" ht="14.25" customHeight="1" thickBot="1" x14ac:dyDescent="0.25">
      <c r="A1178" s="62" t="s">
        <v>57</v>
      </c>
      <c r="B1178" s="279">
        <v>600</v>
      </c>
      <c r="C1178" s="279">
        <v>117</v>
      </c>
      <c r="D1178" s="279"/>
      <c r="E1178" s="279"/>
    </row>
    <row r="1179" spans="1:5" ht="12.75" thickBot="1" x14ac:dyDescent="0.25">
      <c r="A1179" s="62" t="s">
        <v>61</v>
      </c>
      <c r="B1179" s="279"/>
      <c r="C1179" s="279"/>
      <c r="D1179" s="279"/>
      <c r="E1179" s="279"/>
    </row>
    <row r="1180" spans="1:5" ht="12.75" thickBot="1" x14ac:dyDescent="0.25">
      <c r="A1180" s="62" t="s">
        <v>62</v>
      </c>
      <c r="B1180" s="279"/>
      <c r="C1180" s="279"/>
      <c r="D1180" s="279"/>
      <c r="E1180" s="279"/>
    </row>
    <row r="1181" spans="1:5" ht="12.75" thickBot="1" x14ac:dyDescent="0.25">
      <c r="A1181" s="67" t="s">
        <v>63</v>
      </c>
      <c r="B1181" s="279"/>
      <c r="C1181" s="279"/>
      <c r="D1181" s="279"/>
      <c r="E1181" s="279"/>
    </row>
    <row r="1182" spans="1:5" ht="12.75" thickBot="1" x14ac:dyDescent="0.25">
      <c r="A1182" s="95" t="s">
        <v>485</v>
      </c>
      <c r="B1182" s="279">
        <f>B1172+B1177</f>
        <v>600</v>
      </c>
      <c r="C1182" s="279">
        <f>C1172+C1177</f>
        <v>117</v>
      </c>
      <c r="D1182" s="279">
        <f>D1172+D1177</f>
        <v>0</v>
      </c>
      <c r="E1182" s="279">
        <f>E1172+E1177</f>
        <v>0</v>
      </c>
    </row>
    <row r="1183" spans="1:5" ht="12.75" thickBot="1" x14ac:dyDescent="0.25">
      <c r="A1183" s="90" t="s">
        <v>32</v>
      </c>
      <c r="B1183" s="283">
        <f>IF(B1182-B1164=0,0,"Error")</f>
        <v>0</v>
      </c>
      <c r="C1183" s="283">
        <f>IF(C1182-C1164=0,0,"Error")</f>
        <v>0</v>
      </c>
      <c r="D1183" s="283">
        <f>IF(D1182-D1164=0,0,"Error")</f>
        <v>0</v>
      </c>
      <c r="E1183" s="283">
        <f>IF(E1182-E1164=0,0,"Error")</f>
        <v>0</v>
      </c>
    </row>
    <row r="1184" spans="1:5" ht="34.5" thickBot="1" x14ac:dyDescent="0.25">
      <c r="A1184" s="58" t="s">
        <v>486</v>
      </c>
      <c r="B1184" s="300" t="s">
        <v>487</v>
      </c>
      <c r="C1184" s="301" t="s">
        <v>60</v>
      </c>
      <c r="D1184" s="489" t="s">
        <v>488</v>
      </c>
      <c r="E1184" s="488"/>
    </row>
    <row r="1185" spans="1:5" ht="12.75" thickBot="1" x14ac:dyDescent="0.25">
      <c r="A1185" s="59" t="s">
        <v>15</v>
      </c>
      <c r="B1185" s="437" t="s">
        <v>478</v>
      </c>
      <c r="C1185" s="438"/>
      <c r="D1185" s="438"/>
      <c r="E1185" s="439"/>
    </row>
    <row r="1186" spans="1:5" ht="12.75" thickBot="1" x14ac:dyDescent="0.25">
      <c r="A1186" s="59" t="s">
        <v>16</v>
      </c>
      <c r="B1186" s="437" t="s">
        <v>451</v>
      </c>
      <c r="C1186" s="438"/>
      <c r="D1186" s="438"/>
      <c r="E1186" s="439"/>
    </row>
    <row r="1187" spans="1:5" x14ac:dyDescent="0.2">
      <c r="A1187" s="432"/>
      <c r="B1187" s="273">
        <v>2019</v>
      </c>
      <c r="C1187" s="274">
        <v>2020</v>
      </c>
      <c r="D1187" s="274">
        <v>2021</v>
      </c>
      <c r="E1187" s="274">
        <v>2022</v>
      </c>
    </row>
    <row r="1188" spans="1:5" ht="15" customHeight="1" thickBot="1" x14ac:dyDescent="0.25">
      <c r="A1188" s="433"/>
      <c r="B1188" s="275" t="s">
        <v>8</v>
      </c>
      <c r="C1188" s="276" t="s">
        <v>9</v>
      </c>
      <c r="D1188" s="276" t="s">
        <v>9</v>
      </c>
      <c r="E1188" s="276" t="s">
        <v>9</v>
      </c>
    </row>
    <row r="1189" spans="1:5" ht="12.75" customHeight="1" thickBot="1" x14ac:dyDescent="0.25">
      <c r="A1189" s="60" t="s">
        <v>17</v>
      </c>
      <c r="B1189" s="209">
        <v>1</v>
      </c>
      <c r="C1189" s="284">
        <v>1</v>
      </c>
      <c r="D1189" s="284"/>
      <c r="E1189" s="294"/>
    </row>
    <row r="1190" spans="1:5" ht="15.75" customHeight="1" thickBot="1" x14ac:dyDescent="0.25">
      <c r="A1190" s="60" t="s">
        <v>18</v>
      </c>
      <c r="B1190" s="209">
        <f>B1208</f>
        <v>250</v>
      </c>
      <c r="C1190" s="209">
        <f>C1208</f>
        <v>100</v>
      </c>
      <c r="D1190" s="209">
        <f>D1208</f>
        <v>0</v>
      </c>
      <c r="E1190" s="209">
        <f>E1208</f>
        <v>0</v>
      </c>
    </row>
    <row r="1191" spans="1:5" ht="12.75" thickBot="1" x14ac:dyDescent="0.25">
      <c r="A1191" s="60" t="s">
        <v>19</v>
      </c>
      <c r="B1191" s="209">
        <f>B1190/B1189</f>
        <v>250</v>
      </c>
      <c r="C1191" s="209">
        <f>C1190/C1189</f>
        <v>100</v>
      </c>
      <c r="D1191" s="209" t="e">
        <f>D1190/D1189</f>
        <v>#DIV/0!</v>
      </c>
      <c r="E1191" s="209" t="e">
        <f>E1190/E1189</f>
        <v>#DIV/0!</v>
      </c>
    </row>
    <row r="1192" spans="1:5" ht="12.75" thickBot="1" x14ac:dyDescent="0.25">
      <c r="A1192" s="60" t="s">
        <v>20</v>
      </c>
      <c r="B1192" s="209" t="s">
        <v>21</v>
      </c>
      <c r="C1192" s="277">
        <f>C1189/B1189-1</f>
        <v>0</v>
      </c>
      <c r="D1192" s="277">
        <f t="shared" ref="D1192:E1194" si="39">D1189/C1189-1</f>
        <v>-1</v>
      </c>
      <c r="E1192" s="277" t="e">
        <f t="shared" si="39"/>
        <v>#DIV/0!</v>
      </c>
    </row>
    <row r="1193" spans="1:5" ht="12.75" thickBot="1" x14ac:dyDescent="0.25">
      <c r="A1193" s="60" t="s">
        <v>22</v>
      </c>
      <c r="B1193" s="209" t="s">
        <v>21</v>
      </c>
      <c r="C1193" s="277">
        <f>C1190/B1190-1</f>
        <v>-0.6</v>
      </c>
      <c r="D1193" s="277">
        <f t="shared" si="39"/>
        <v>-1</v>
      </c>
      <c r="E1193" s="277" t="e">
        <f t="shared" si="39"/>
        <v>#DIV/0!</v>
      </c>
    </row>
    <row r="1194" spans="1:5" ht="12.75" thickBot="1" x14ac:dyDescent="0.25">
      <c r="A1194" s="60" t="s">
        <v>23</v>
      </c>
      <c r="B1194" s="209" t="s">
        <v>21</v>
      </c>
      <c r="C1194" s="277">
        <f>C1191/B1191-1</f>
        <v>-0.6</v>
      </c>
      <c r="D1194" s="277" t="e">
        <f t="shared" si="39"/>
        <v>#DIV/0!</v>
      </c>
      <c r="E1194" s="277" t="e">
        <f t="shared" si="39"/>
        <v>#DIV/0!</v>
      </c>
    </row>
    <row r="1195" spans="1:5" ht="12.75" customHeight="1" thickBot="1" x14ac:dyDescent="0.25">
      <c r="A1195" s="434" t="s">
        <v>489</v>
      </c>
      <c r="B1195" s="435"/>
      <c r="C1195" s="435"/>
      <c r="D1195" s="435"/>
      <c r="E1195" s="436"/>
    </row>
    <row r="1196" spans="1:5" x14ac:dyDescent="0.2">
      <c r="A1196" s="432"/>
      <c r="B1196" s="273">
        <v>2019</v>
      </c>
      <c r="C1196" s="274">
        <v>2020</v>
      </c>
      <c r="D1196" s="274">
        <v>2021</v>
      </c>
      <c r="E1196" s="274">
        <v>2022</v>
      </c>
    </row>
    <row r="1197" spans="1:5" ht="12.75" thickBot="1" x14ac:dyDescent="0.25">
      <c r="A1197" s="433"/>
      <c r="B1197" s="275" t="s">
        <v>8</v>
      </c>
      <c r="C1197" s="276" t="s">
        <v>9</v>
      </c>
      <c r="D1197" s="276" t="s">
        <v>9</v>
      </c>
      <c r="E1197" s="276" t="s">
        <v>9</v>
      </c>
    </row>
    <row r="1198" spans="1:5" ht="12.75" thickBot="1" x14ac:dyDescent="0.25">
      <c r="A1198" s="61" t="s">
        <v>36</v>
      </c>
      <c r="B1198" s="278">
        <f>B1199+B1200+B1201+B1202</f>
        <v>0</v>
      </c>
      <c r="C1198" s="278">
        <f>C1199+C1200+C1201+C1202</f>
        <v>0</v>
      </c>
      <c r="D1198" s="278">
        <f>D1199+D1200+D1201+D1202</f>
        <v>0</v>
      </c>
      <c r="E1198" s="278">
        <f>E1199+E1200+E1201+E1202</f>
        <v>0</v>
      </c>
    </row>
    <row r="1199" spans="1:5" ht="12.75" thickBot="1" x14ac:dyDescent="0.25">
      <c r="A1199" s="62" t="s">
        <v>57</v>
      </c>
      <c r="B1199" s="278"/>
      <c r="C1199" s="278"/>
      <c r="D1199" s="278"/>
      <c r="E1199" s="278"/>
    </row>
    <row r="1200" spans="1:5" ht="12.75" thickBot="1" x14ac:dyDescent="0.25">
      <c r="A1200" s="62" t="s">
        <v>61</v>
      </c>
      <c r="B1200" s="278"/>
      <c r="C1200" s="278"/>
      <c r="D1200" s="278"/>
      <c r="E1200" s="278"/>
    </row>
    <row r="1201" spans="1:5" ht="14.25" customHeight="1" thickBot="1" x14ac:dyDescent="0.25">
      <c r="A1201" s="62" t="s">
        <v>62</v>
      </c>
      <c r="B1201" s="278"/>
      <c r="C1201" s="278"/>
      <c r="D1201" s="278"/>
      <c r="E1201" s="278"/>
    </row>
    <row r="1202" spans="1:5" ht="12.75" thickBot="1" x14ac:dyDescent="0.25">
      <c r="A1202" s="62" t="s">
        <v>63</v>
      </c>
      <c r="B1202" s="278"/>
      <c r="C1202" s="278"/>
      <c r="D1202" s="278"/>
      <c r="E1202" s="278"/>
    </row>
    <row r="1203" spans="1:5" ht="12.75" thickBot="1" x14ac:dyDescent="0.25">
      <c r="A1203" s="61" t="s">
        <v>37</v>
      </c>
      <c r="B1203" s="279">
        <f>B1204+B1205+B1206+B1207</f>
        <v>250</v>
      </c>
      <c r="C1203" s="279">
        <f>C1204+C1205+C1206+C1207</f>
        <v>100</v>
      </c>
      <c r="D1203" s="279">
        <f>D1204+D1205+D1206+D1207</f>
        <v>0</v>
      </c>
      <c r="E1203" s="279">
        <f>E1204+E1205+E1206+E1207</f>
        <v>0</v>
      </c>
    </row>
    <row r="1204" spans="1:5" ht="12.75" thickBot="1" x14ac:dyDescent="0.25">
      <c r="A1204" s="62" t="s">
        <v>57</v>
      </c>
      <c r="B1204" s="279">
        <v>250</v>
      </c>
      <c r="C1204" s="279">
        <v>100</v>
      </c>
      <c r="D1204" s="279"/>
      <c r="E1204" s="279"/>
    </row>
    <row r="1205" spans="1:5" ht="12.75" thickBot="1" x14ac:dyDescent="0.25">
      <c r="A1205" s="62" t="s">
        <v>61</v>
      </c>
      <c r="B1205" s="279"/>
      <c r="C1205" s="279"/>
      <c r="D1205" s="279"/>
      <c r="E1205" s="279"/>
    </row>
    <row r="1206" spans="1:5" ht="12.75" thickBot="1" x14ac:dyDescent="0.25">
      <c r="A1206" s="62" t="s">
        <v>62</v>
      </c>
      <c r="B1206" s="279"/>
      <c r="C1206" s="279"/>
      <c r="D1206" s="279"/>
      <c r="E1206" s="279"/>
    </row>
    <row r="1207" spans="1:5" ht="12.75" thickBot="1" x14ac:dyDescent="0.25">
      <c r="A1207" s="67" t="s">
        <v>63</v>
      </c>
      <c r="B1207" s="279"/>
      <c r="C1207" s="279"/>
      <c r="D1207" s="279"/>
      <c r="E1207" s="279"/>
    </row>
    <row r="1208" spans="1:5" ht="12.75" thickBot="1" x14ac:dyDescent="0.25">
      <c r="A1208" s="95" t="s">
        <v>490</v>
      </c>
      <c r="B1208" s="279">
        <f>B1198+B1203</f>
        <v>250</v>
      </c>
      <c r="C1208" s="279">
        <f>C1198+C1203</f>
        <v>100</v>
      </c>
      <c r="D1208" s="279">
        <f>D1198+D1203</f>
        <v>0</v>
      </c>
      <c r="E1208" s="279">
        <f>E1198+E1203</f>
        <v>0</v>
      </c>
    </row>
    <row r="1209" spans="1:5" ht="12.75" thickBot="1" x14ac:dyDescent="0.25">
      <c r="A1209" s="90" t="s">
        <v>32</v>
      </c>
      <c r="B1209" s="283">
        <f>IF(B1208-B1190=0,0,"Error")</f>
        <v>0</v>
      </c>
      <c r="C1209" s="283">
        <f>IF(C1208-C1190=0,0,"Error")</f>
        <v>0</v>
      </c>
      <c r="D1209" s="283">
        <f>IF(D1208-D1190=0,0,"Error")</f>
        <v>0</v>
      </c>
      <c r="E1209" s="283">
        <f>IF(E1208-E1190=0,0,"Error")</f>
        <v>0</v>
      </c>
    </row>
    <row r="1210" spans="1:5" ht="34.5" thickBot="1" x14ac:dyDescent="0.25">
      <c r="A1210" s="58" t="s">
        <v>491</v>
      </c>
      <c r="B1210" s="300" t="s">
        <v>492</v>
      </c>
      <c r="C1210" s="301" t="s">
        <v>60</v>
      </c>
      <c r="D1210" s="489" t="s">
        <v>493</v>
      </c>
      <c r="E1210" s="488"/>
    </row>
    <row r="1211" spans="1:5" ht="26.25" customHeight="1" thickBot="1" x14ac:dyDescent="0.25">
      <c r="A1211" s="59" t="s">
        <v>15</v>
      </c>
      <c r="B1211" s="446" t="s">
        <v>494</v>
      </c>
      <c r="C1211" s="447"/>
      <c r="D1211" s="447"/>
      <c r="E1211" s="448"/>
    </row>
    <row r="1212" spans="1:5" ht="12.75" thickBot="1" x14ac:dyDescent="0.25">
      <c r="A1212" s="59" t="s">
        <v>16</v>
      </c>
      <c r="B1212" s="437" t="s">
        <v>451</v>
      </c>
      <c r="C1212" s="438"/>
      <c r="D1212" s="438"/>
      <c r="E1212" s="439"/>
    </row>
    <row r="1213" spans="1:5" x14ac:dyDescent="0.2">
      <c r="A1213" s="432"/>
      <c r="B1213" s="273">
        <v>2019</v>
      </c>
      <c r="C1213" s="274">
        <v>2020</v>
      </c>
      <c r="D1213" s="274">
        <v>2021</v>
      </c>
      <c r="E1213" s="274">
        <v>2022</v>
      </c>
    </row>
    <row r="1214" spans="1:5" ht="12.75" thickBot="1" x14ac:dyDescent="0.25">
      <c r="A1214" s="433"/>
      <c r="B1214" s="275" t="s">
        <v>8</v>
      </c>
      <c r="C1214" s="276" t="s">
        <v>9</v>
      </c>
      <c r="D1214" s="276" t="s">
        <v>9</v>
      </c>
      <c r="E1214" s="276" t="s">
        <v>9</v>
      </c>
    </row>
    <row r="1215" spans="1:5" ht="12.75" thickBot="1" x14ac:dyDescent="0.25">
      <c r="A1215" s="60" t="s">
        <v>17</v>
      </c>
      <c r="B1215" s="209">
        <v>1</v>
      </c>
      <c r="C1215" s="284"/>
      <c r="D1215" s="294"/>
      <c r="E1215" s="294"/>
    </row>
    <row r="1216" spans="1:5" ht="12.75" thickBot="1" x14ac:dyDescent="0.25">
      <c r="A1216" s="60" t="s">
        <v>18</v>
      </c>
      <c r="B1216" s="209">
        <f>B1234</f>
        <v>12357.5</v>
      </c>
      <c r="C1216" s="209">
        <f>C1234</f>
        <v>0</v>
      </c>
      <c r="D1216" s="209">
        <f>D1234</f>
        <v>0</v>
      </c>
      <c r="E1216" s="209">
        <f>E1234</f>
        <v>0</v>
      </c>
    </row>
    <row r="1217" spans="1:5" ht="12.75" thickBot="1" x14ac:dyDescent="0.25">
      <c r="A1217" s="60" t="s">
        <v>19</v>
      </c>
      <c r="B1217" s="209">
        <f>B1216/B1215</f>
        <v>12357.5</v>
      </c>
      <c r="C1217" s="209" t="e">
        <f>C1216/C1215</f>
        <v>#DIV/0!</v>
      </c>
      <c r="D1217" s="209" t="e">
        <f>D1216/D1215</f>
        <v>#DIV/0!</v>
      </c>
      <c r="E1217" s="209" t="e">
        <f>E1216/E1215</f>
        <v>#DIV/0!</v>
      </c>
    </row>
    <row r="1218" spans="1:5" ht="12.75" thickBot="1" x14ac:dyDescent="0.25">
      <c r="A1218" s="60" t="s">
        <v>20</v>
      </c>
      <c r="B1218" s="209" t="s">
        <v>21</v>
      </c>
      <c r="C1218" s="277">
        <f>C1215/B1215-1</f>
        <v>-1</v>
      </c>
      <c r="D1218" s="277" t="e">
        <f t="shared" ref="D1218:E1220" si="40">D1215/C1215-1</f>
        <v>#DIV/0!</v>
      </c>
      <c r="E1218" s="277" t="e">
        <f t="shared" si="40"/>
        <v>#DIV/0!</v>
      </c>
    </row>
    <row r="1219" spans="1:5" ht="12.75" thickBot="1" x14ac:dyDescent="0.25">
      <c r="A1219" s="60" t="s">
        <v>22</v>
      </c>
      <c r="B1219" s="209" t="s">
        <v>21</v>
      </c>
      <c r="C1219" s="277">
        <f>C1216/B1216-1</f>
        <v>-1</v>
      </c>
      <c r="D1219" s="277" t="e">
        <f t="shared" si="40"/>
        <v>#DIV/0!</v>
      </c>
      <c r="E1219" s="277" t="e">
        <f t="shared" si="40"/>
        <v>#DIV/0!</v>
      </c>
    </row>
    <row r="1220" spans="1:5" ht="12.75" thickBot="1" x14ac:dyDescent="0.25">
      <c r="A1220" s="60" t="s">
        <v>23</v>
      </c>
      <c r="B1220" s="209" t="s">
        <v>21</v>
      </c>
      <c r="C1220" s="277" t="e">
        <f>C1217/B1217-1</f>
        <v>#DIV/0!</v>
      </c>
      <c r="D1220" s="277" t="e">
        <f t="shared" si="40"/>
        <v>#DIV/0!</v>
      </c>
      <c r="E1220" s="277" t="e">
        <f t="shared" si="40"/>
        <v>#DIV/0!</v>
      </c>
    </row>
    <row r="1221" spans="1:5" ht="12.75" customHeight="1" thickBot="1" x14ac:dyDescent="0.25">
      <c r="A1221" s="434" t="s">
        <v>495</v>
      </c>
      <c r="B1221" s="435"/>
      <c r="C1221" s="435"/>
      <c r="D1221" s="435"/>
      <c r="E1221" s="436"/>
    </row>
    <row r="1222" spans="1:5" x14ac:dyDescent="0.2">
      <c r="A1222" s="432"/>
      <c r="B1222" s="273">
        <v>2019</v>
      </c>
      <c r="C1222" s="274">
        <v>2020</v>
      </c>
      <c r="D1222" s="274">
        <v>2021</v>
      </c>
      <c r="E1222" s="274">
        <v>2022</v>
      </c>
    </row>
    <row r="1223" spans="1:5" ht="29.25" customHeight="1" thickBot="1" x14ac:dyDescent="0.25">
      <c r="A1223" s="433"/>
      <c r="B1223" s="275" t="s">
        <v>8</v>
      </c>
      <c r="C1223" s="276" t="s">
        <v>9</v>
      </c>
      <c r="D1223" s="276" t="s">
        <v>9</v>
      </c>
      <c r="E1223" s="276" t="s">
        <v>9</v>
      </c>
    </row>
    <row r="1224" spans="1:5" ht="18.75" customHeight="1" thickBot="1" x14ac:dyDescent="0.25">
      <c r="A1224" s="61" t="s">
        <v>36</v>
      </c>
      <c r="B1224" s="278">
        <f>B1225+B1226+B1227+B1228</f>
        <v>0</v>
      </c>
      <c r="C1224" s="278">
        <f>C1225+C1226+C1227+C1228</f>
        <v>0</v>
      </c>
      <c r="D1224" s="278">
        <f>D1225+D1226+D1227+D1228</f>
        <v>0</v>
      </c>
      <c r="E1224" s="278">
        <f>E1225+E1226+E1227+E1228</f>
        <v>0</v>
      </c>
    </row>
    <row r="1225" spans="1:5" ht="12.75" thickBot="1" x14ac:dyDescent="0.25">
      <c r="A1225" s="62" t="s">
        <v>57</v>
      </c>
      <c r="B1225" s="278"/>
      <c r="C1225" s="278"/>
      <c r="D1225" s="278"/>
      <c r="E1225" s="278"/>
    </row>
    <row r="1226" spans="1:5" ht="12.75" thickBot="1" x14ac:dyDescent="0.25">
      <c r="A1226" s="62" t="s">
        <v>61</v>
      </c>
      <c r="B1226" s="278"/>
      <c r="C1226" s="278"/>
      <c r="D1226" s="278"/>
      <c r="E1226" s="278"/>
    </row>
    <row r="1227" spans="1:5" ht="12.75" thickBot="1" x14ac:dyDescent="0.25">
      <c r="A1227" s="62" t="s">
        <v>62</v>
      </c>
      <c r="B1227" s="278"/>
      <c r="C1227" s="278"/>
      <c r="D1227" s="278"/>
      <c r="E1227" s="278"/>
    </row>
    <row r="1228" spans="1:5" ht="12.75" thickBot="1" x14ac:dyDescent="0.25">
      <c r="A1228" s="62" t="s">
        <v>63</v>
      </c>
      <c r="B1228" s="278"/>
      <c r="C1228" s="278"/>
      <c r="D1228" s="278"/>
      <c r="E1228" s="278"/>
    </row>
    <row r="1229" spans="1:5" ht="27.75" customHeight="1" thickBot="1" x14ac:dyDescent="0.25">
      <c r="A1229" s="61" t="s">
        <v>37</v>
      </c>
      <c r="B1229" s="279">
        <f>B1230+B1231+B1232+B1233</f>
        <v>12357.5</v>
      </c>
      <c r="C1229" s="279">
        <f>C1230+C1231+C1232+C1233</f>
        <v>0</v>
      </c>
      <c r="D1229" s="279">
        <f>D1230+D1231+D1232+D1233</f>
        <v>0</v>
      </c>
      <c r="E1229" s="279">
        <f>E1230+E1231+E1232+E1233</f>
        <v>0</v>
      </c>
    </row>
    <row r="1230" spans="1:5" ht="12.75" thickBot="1" x14ac:dyDescent="0.25">
      <c r="A1230" s="62" t="s">
        <v>57</v>
      </c>
      <c r="B1230" s="279">
        <v>12357.5</v>
      </c>
      <c r="C1230" s="279"/>
      <c r="D1230" s="279"/>
      <c r="E1230" s="279"/>
    </row>
    <row r="1231" spans="1:5" ht="12.75" thickBot="1" x14ac:dyDescent="0.25">
      <c r="A1231" s="62" t="s">
        <v>61</v>
      </c>
      <c r="B1231" s="279"/>
      <c r="C1231" s="279"/>
      <c r="D1231" s="279"/>
      <c r="E1231" s="279"/>
    </row>
    <row r="1232" spans="1:5" ht="12.75" thickBot="1" x14ac:dyDescent="0.25">
      <c r="A1232" s="62" t="s">
        <v>62</v>
      </c>
      <c r="B1232" s="279"/>
      <c r="C1232" s="279"/>
      <c r="D1232" s="279"/>
      <c r="E1232" s="279"/>
    </row>
    <row r="1233" spans="1:5" ht="12.75" thickBot="1" x14ac:dyDescent="0.25">
      <c r="A1233" s="67" t="s">
        <v>63</v>
      </c>
      <c r="B1233" s="279"/>
      <c r="C1233" s="279"/>
      <c r="D1233" s="279"/>
      <c r="E1233" s="279"/>
    </row>
    <row r="1234" spans="1:5" ht="12.75" thickBot="1" x14ac:dyDescent="0.25">
      <c r="A1234" s="95" t="s">
        <v>496</v>
      </c>
      <c r="B1234" s="279">
        <f>B1224+B1229</f>
        <v>12357.5</v>
      </c>
      <c r="C1234" s="279">
        <f>C1224+C1229</f>
        <v>0</v>
      </c>
      <c r="D1234" s="279">
        <f>D1224+D1229</f>
        <v>0</v>
      </c>
      <c r="E1234" s="279">
        <f>E1224+E1229</f>
        <v>0</v>
      </c>
    </row>
    <row r="1235" spans="1:5" ht="14.25" customHeight="1" thickBot="1" x14ac:dyDescent="0.25">
      <c r="A1235" s="90" t="s">
        <v>32</v>
      </c>
      <c r="B1235" s="283">
        <f>IF(B1234-B1216=0,0,"Error")</f>
        <v>0</v>
      </c>
      <c r="C1235" s="283">
        <f>IF(C1234-C1216=0,0,"Error")</f>
        <v>0</v>
      </c>
      <c r="D1235" s="283">
        <f>IF(D1234-D1216=0,0,"Error")</f>
        <v>0</v>
      </c>
      <c r="E1235" s="283">
        <f>IF(E1234-E1216=0,0,"Error")</f>
        <v>0</v>
      </c>
    </row>
    <row r="1236" spans="1:5" ht="57" thickBot="1" x14ac:dyDescent="0.25">
      <c r="A1236" s="58" t="s">
        <v>497</v>
      </c>
      <c r="B1236" s="300" t="s">
        <v>498</v>
      </c>
      <c r="C1236" s="301" t="s">
        <v>60</v>
      </c>
      <c r="D1236" s="489" t="s">
        <v>499</v>
      </c>
      <c r="E1236" s="488"/>
    </row>
    <row r="1237" spans="1:5" ht="12.75" customHeight="1" thickBot="1" x14ac:dyDescent="0.25">
      <c r="A1237" s="59" t="s">
        <v>15</v>
      </c>
      <c r="B1237" s="429" t="s">
        <v>500</v>
      </c>
      <c r="C1237" s="430"/>
      <c r="D1237" s="430"/>
      <c r="E1237" s="431"/>
    </row>
    <row r="1238" spans="1:5" ht="12.75" thickBot="1" x14ac:dyDescent="0.25">
      <c r="A1238" s="59" t="s">
        <v>16</v>
      </c>
      <c r="B1238" s="437" t="s">
        <v>451</v>
      </c>
      <c r="C1238" s="438"/>
      <c r="D1238" s="438"/>
      <c r="E1238" s="439"/>
    </row>
    <row r="1239" spans="1:5" x14ac:dyDescent="0.2">
      <c r="A1239" s="432"/>
      <c r="B1239" s="273">
        <v>2019</v>
      </c>
      <c r="C1239" s="274">
        <v>2020</v>
      </c>
      <c r="D1239" s="274">
        <v>2021</v>
      </c>
      <c r="E1239" s="274">
        <v>2022</v>
      </c>
    </row>
    <row r="1240" spans="1:5" ht="12.75" thickBot="1" x14ac:dyDescent="0.25">
      <c r="A1240" s="433"/>
      <c r="B1240" s="275" t="s">
        <v>8</v>
      </c>
      <c r="C1240" s="276" t="s">
        <v>9</v>
      </c>
      <c r="D1240" s="276" t="s">
        <v>9</v>
      </c>
      <c r="E1240" s="276" t="s">
        <v>9</v>
      </c>
    </row>
    <row r="1241" spans="1:5" ht="12.75" thickBot="1" x14ac:dyDescent="0.25">
      <c r="A1241" s="60" t="s">
        <v>17</v>
      </c>
      <c r="B1241" s="209">
        <v>1</v>
      </c>
      <c r="C1241" s="284"/>
      <c r="D1241" s="294"/>
      <c r="E1241" s="294"/>
    </row>
    <row r="1242" spans="1:5" ht="12.75" thickBot="1" x14ac:dyDescent="0.25">
      <c r="A1242" s="60" t="s">
        <v>18</v>
      </c>
      <c r="B1242" s="209">
        <f>B1260</f>
        <v>477</v>
      </c>
      <c r="C1242" s="209">
        <f>C1260</f>
        <v>0</v>
      </c>
      <c r="D1242" s="209">
        <f>D1260</f>
        <v>0</v>
      </c>
      <c r="E1242" s="209">
        <f>E1260</f>
        <v>0</v>
      </c>
    </row>
    <row r="1243" spans="1:5" ht="12.75" thickBot="1" x14ac:dyDescent="0.25">
      <c r="A1243" s="60" t="s">
        <v>19</v>
      </c>
      <c r="B1243" s="209">
        <f>B1242/B1241</f>
        <v>477</v>
      </c>
      <c r="C1243" s="209" t="e">
        <f>C1242/C1241</f>
        <v>#DIV/0!</v>
      </c>
      <c r="D1243" s="209" t="e">
        <f>D1242/D1241</f>
        <v>#DIV/0!</v>
      </c>
      <c r="E1243" s="209" t="e">
        <f>E1242/E1241</f>
        <v>#DIV/0!</v>
      </c>
    </row>
    <row r="1244" spans="1:5" ht="12.75" thickBot="1" x14ac:dyDescent="0.25">
      <c r="A1244" s="60" t="s">
        <v>20</v>
      </c>
      <c r="B1244" s="209" t="s">
        <v>21</v>
      </c>
      <c r="C1244" s="277">
        <f>C1241/B1241-1</f>
        <v>-1</v>
      </c>
      <c r="D1244" s="277" t="e">
        <f t="shared" ref="D1244:E1246" si="41">D1241/C1241-1</f>
        <v>#DIV/0!</v>
      </c>
      <c r="E1244" s="277" t="e">
        <f t="shared" si="41"/>
        <v>#DIV/0!</v>
      </c>
    </row>
    <row r="1245" spans="1:5" ht="12.75" thickBot="1" x14ac:dyDescent="0.25">
      <c r="A1245" s="60" t="s">
        <v>22</v>
      </c>
      <c r="B1245" s="209" t="s">
        <v>21</v>
      </c>
      <c r="C1245" s="277">
        <f>C1242/B1242-1</f>
        <v>-1</v>
      </c>
      <c r="D1245" s="277" t="e">
        <f t="shared" si="41"/>
        <v>#DIV/0!</v>
      </c>
      <c r="E1245" s="277" t="e">
        <f t="shared" si="41"/>
        <v>#DIV/0!</v>
      </c>
    </row>
    <row r="1246" spans="1:5" ht="12.75" thickBot="1" x14ac:dyDescent="0.25">
      <c r="A1246" s="60" t="s">
        <v>23</v>
      </c>
      <c r="B1246" s="209" t="s">
        <v>21</v>
      </c>
      <c r="C1246" s="277" t="e">
        <f>C1243/B1243-1</f>
        <v>#DIV/0!</v>
      </c>
      <c r="D1246" s="277" t="e">
        <f t="shared" si="41"/>
        <v>#DIV/0!</v>
      </c>
      <c r="E1246" s="277" t="e">
        <f t="shared" si="41"/>
        <v>#DIV/0!</v>
      </c>
    </row>
    <row r="1247" spans="1:5" ht="15" customHeight="1" thickBot="1" x14ac:dyDescent="0.25">
      <c r="A1247" s="434" t="s">
        <v>501</v>
      </c>
      <c r="B1247" s="435"/>
      <c r="C1247" s="435"/>
      <c r="D1247" s="435"/>
      <c r="E1247" s="436"/>
    </row>
    <row r="1248" spans="1:5" x14ac:dyDescent="0.2">
      <c r="A1248" s="432"/>
      <c r="B1248" s="273">
        <v>2019</v>
      </c>
      <c r="C1248" s="274">
        <v>2020</v>
      </c>
      <c r="D1248" s="274">
        <v>2021</v>
      </c>
      <c r="E1248" s="274">
        <v>2022</v>
      </c>
    </row>
    <row r="1249" spans="1:5" ht="12.75" thickBot="1" x14ac:dyDescent="0.25">
      <c r="A1249" s="433"/>
      <c r="B1249" s="275" t="s">
        <v>8</v>
      </c>
      <c r="C1249" s="276" t="s">
        <v>9</v>
      </c>
      <c r="D1249" s="276" t="s">
        <v>9</v>
      </c>
      <c r="E1249" s="276" t="s">
        <v>9</v>
      </c>
    </row>
    <row r="1250" spans="1:5" ht="12.75" thickBot="1" x14ac:dyDescent="0.25">
      <c r="A1250" s="61" t="s">
        <v>36</v>
      </c>
      <c r="B1250" s="278">
        <f>B1251+B1252+B1253+B1254</f>
        <v>0</v>
      </c>
      <c r="C1250" s="278">
        <f>C1251+C1252+C1253+C1254</f>
        <v>0</v>
      </c>
      <c r="D1250" s="278">
        <f>D1251+D1252+D1253+D1254</f>
        <v>0</v>
      </c>
      <c r="E1250" s="278">
        <f>E1251+E1252+E1253+E1254</f>
        <v>0</v>
      </c>
    </row>
    <row r="1251" spans="1:5" ht="12.75" thickBot="1" x14ac:dyDescent="0.25">
      <c r="A1251" s="62" t="s">
        <v>57</v>
      </c>
      <c r="B1251" s="278"/>
      <c r="C1251" s="278"/>
      <c r="D1251" s="278"/>
      <c r="E1251" s="278"/>
    </row>
    <row r="1252" spans="1:5" ht="12.75" thickBot="1" x14ac:dyDescent="0.25">
      <c r="A1252" s="62" t="s">
        <v>61</v>
      </c>
      <c r="B1252" s="278"/>
      <c r="C1252" s="278"/>
      <c r="D1252" s="278"/>
      <c r="E1252" s="278"/>
    </row>
    <row r="1253" spans="1:5" ht="12.75" thickBot="1" x14ac:dyDescent="0.25">
      <c r="A1253" s="62" t="s">
        <v>62</v>
      </c>
      <c r="B1253" s="278"/>
      <c r="C1253" s="278"/>
      <c r="D1253" s="278"/>
      <c r="E1253" s="278"/>
    </row>
    <row r="1254" spans="1:5" ht="12.75" thickBot="1" x14ac:dyDescent="0.25">
      <c r="A1254" s="62" t="s">
        <v>63</v>
      </c>
      <c r="B1254" s="278"/>
      <c r="C1254" s="278"/>
      <c r="D1254" s="278"/>
      <c r="E1254" s="278"/>
    </row>
    <row r="1255" spans="1:5" ht="12.75" thickBot="1" x14ac:dyDescent="0.25">
      <c r="A1255" s="61" t="s">
        <v>37</v>
      </c>
      <c r="B1255" s="279">
        <f>B1256+B1257+B1258+B1259</f>
        <v>477</v>
      </c>
      <c r="C1255" s="279">
        <f>C1256+C1257+C1258+C1259</f>
        <v>0</v>
      </c>
      <c r="D1255" s="279">
        <f>D1256+D1257+D1258+D1259</f>
        <v>0</v>
      </c>
      <c r="E1255" s="279">
        <f>E1256+E1257+E1258+E1259</f>
        <v>0</v>
      </c>
    </row>
    <row r="1256" spans="1:5" ht="12.75" thickBot="1" x14ac:dyDescent="0.25">
      <c r="A1256" s="62" t="s">
        <v>57</v>
      </c>
      <c r="B1256" s="279">
        <v>477</v>
      </c>
      <c r="C1256" s="279"/>
      <c r="D1256" s="279"/>
      <c r="E1256" s="279"/>
    </row>
    <row r="1257" spans="1:5" ht="12.75" thickBot="1" x14ac:dyDescent="0.25">
      <c r="A1257" s="62" t="s">
        <v>61</v>
      </c>
      <c r="B1257" s="279"/>
      <c r="C1257" s="279"/>
      <c r="D1257" s="279"/>
      <c r="E1257" s="279"/>
    </row>
    <row r="1258" spans="1:5" ht="12.75" thickBot="1" x14ac:dyDescent="0.25">
      <c r="A1258" s="62" t="s">
        <v>62</v>
      </c>
      <c r="B1258" s="279"/>
      <c r="C1258" s="279"/>
      <c r="D1258" s="279"/>
      <c r="E1258" s="279"/>
    </row>
    <row r="1259" spans="1:5" ht="12.75" thickBot="1" x14ac:dyDescent="0.25">
      <c r="A1259" s="67" t="s">
        <v>63</v>
      </c>
      <c r="B1259" s="279"/>
      <c r="C1259" s="279"/>
      <c r="D1259" s="279"/>
      <c r="E1259" s="279"/>
    </row>
    <row r="1260" spans="1:5" ht="14.25" customHeight="1" thickBot="1" x14ac:dyDescent="0.25">
      <c r="A1260" s="95" t="s">
        <v>502</v>
      </c>
      <c r="B1260" s="279">
        <f>B1250+B1255</f>
        <v>477</v>
      </c>
      <c r="C1260" s="279">
        <f>C1250+C1255</f>
        <v>0</v>
      </c>
      <c r="D1260" s="279">
        <f>D1250+D1255</f>
        <v>0</v>
      </c>
      <c r="E1260" s="279">
        <f>E1250+E1255</f>
        <v>0</v>
      </c>
    </row>
    <row r="1261" spans="1:5" ht="12.75" thickBot="1" x14ac:dyDescent="0.25">
      <c r="A1261" s="90" t="s">
        <v>32</v>
      </c>
      <c r="B1261" s="283">
        <f>IF(B1260-B1243=0,0,"Error")</f>
        <v>0</v>
      </c>
      <c r="C1261" s="283">
        <f>IF(C1260-C1242=0,0,"Error")</f>
        <v>0</v>
      </c>
      <c r="D1261" s="283">
        <f>IF(D1260-D1242=0,0,"Error")</f>
        <v>0</v>
      </c>
      <c r="E1261" s="283">
        <f>IF(E1260-E1242=0,0,"Error")</f>
        <v>0</v>
      </c>
    </row>
    <row r="1262" spans="1:5" ht="57" thickBot="1" x14ac:dyDescent="0.25">
      <c r="A1262" s="58" t="s">
        <v>503</v>
      </c>
      <c r="B1262" s="300" t="s">
        <v>504</v>
      </c>
      <c r="C1262" s="301" t="s">
        <v>60</v>
      </c>
      <c r="D1262" s="489" t="s">
        <v>505</v>
      </c>
      <c r="E1262" s="488"/>
    </row>
    <row r="1263" spans="1:5" ht="12.75" customHeight="1" thickBot="1" x14ac:dyDescent="0.25">
      <c r="A1263" s="59" t="s">
        <v>15</v>
      </c>
      <c r="B1263" s="429" t="s">
        <v>506</v>
      </c>
      <c r="C1263" s="430"/>
      <c r="D1263" s="430"/>
      <c r="E1263" s="431"/>
    </row>
    <row r="1264" spans="1:5" ht="12.75" thickBot="1" x14ac:dyDescent="0.25">
      <c r="A1264" s="59" t="s">
        <v>16</v>
      </c>
      <c r="B1264" s="437" t="s">
        <v>451</v>
      </c>
      <c r="C1264" s="438"/>
      <c r="D1264" s="438"/>
      <c r="E1264" s="439"/>
    </row>
    <row r="1265" spans="1:5" x14ac:dyDescent="0.2">
      <c r="A1265" s="432"/>
      <c r="B1265" s="273">
        <v>2019</v>
      </c>
      <c r="C1265" s="274">
        <v>2020</v>
      </c>
      <c r="D1265" s="274">
        <v>2021</v>
      </c>
      <c r="E1265" s="274">
        <v>2022</v>
      </c>
    </row>
    <row r="1266" spans="1:5" ht="12.75" thickBot="1" x14ac:dyDescent="0.25">
      <c r="A1266" s="433"/>
      <c r="B1266" s="275" t="s">
        <v>8</v>
      </c>
      <c r="C1266" s="276" t="s">
        <v>9</v>
      </c>
      <c r="D1266" s="276" t="s">
        <v>9</v>
      </c>
      <c r="E1266" s="276" t="s">
        <v>9</v>
      </c>
    </row>
    <row r="1267" spans="1:5" ht="12.75" thickBot="1" x14ac:dyDescent="0.25">
      <c r="A1267" s="60" t="s">
        <v>17</v>
      </c>
      <c r="B1267" s="209">
        <v>1</v>
      </c>
      <c r="C1267" s="284"/>
      <c r="D1267" s="294"/>
      <c r="E1267" s="294"/>
    </row>
    <row r="1268" spans="1:5" ht="12.75" thickBot="1" x14ac:dyDescent="0.25">
      <c r="A1268" s="60" t="s">
        <v>18</v>
      </c>
      <c r="B1268" s="209">
        <f>B1286</f>
        <v>162</v>
      </c>
      <c r="C1268" s="209">
        <f>C1286</f>
        <v>0</v>
      </c>
      <c r="D1268" s="209">
        <f>D1286</f>
        <v>0</v>
      </c>
      <c r="E1268" s="209">
        <f>E1286</f>
        <v>0</v>
      </c>
    </row>
    <row r="1269" spans="1:5" ht="12.75" thickBot="1" x14ac:dyDescent="0.25">
      <c r="A1269" s="60" t="s">
        <v>19</v>
      </c>
      <c r="B1269" s="209">
        <f>B1268/B1267</f>
        <v>162</v>
      </c>
      <c r="C1269" s="209" t="e">
        <f>C1268/C1267</f>
        <v>#DIV/0!</v>
      </c>
      <c r="D1269" s="209" t="e">
        <f>D1268/D1267</f>
        <v>#DIV/0!</v>
      </c>
      <c r="E1269" s="209" t="e">
        <f>E1268/E1267</f>
        <v>#DIV/0!</v>
      </c>
    </row>
    <row r="1270" spans="1:5" ht="15" customHeight="1" thickBot="1" x14ac:dyDescent="0.25">
      <c r="A1270" s="60" t="s">
        <v>20</v>
      </c>
      <c r="B1270" s="209" t="s">
        <v>21</v>
      </c>
      <c r="C1270" s="277">
        <f>C1267/B1267-1</f>
        <v>-1</v>
      </c>
      <c r="D1270" s="277" t="e">
        <f t="shared" ref="D1270:E1272" si="42">D1267/C1267-1</f>
        <v>#DIV/0!</v>
      </c>
      <c r="E1270" s="277" t="e">
        <f t="shared" si="42"/>
        <v>#DIV/0!</v>
      </c>
    </row>
    <row r="1271" spans="1:5" ht="12.75" thickBot="1" x14ac:dyDescent="0.25">
      <c r="A1271" s="60" t="s">
        <v>22</v>
      </c>
      <c r="B1271" s="209" t="s">
        <v>21</v>
      </c>
      <c r="C1271" s="277">
        <f>C1268/B1268-1</f>
        <v>-1</v>
      </c>
      <c r="D1271" s="277" t="e">
        <f t="shared" si="42"/>
        <v>#DIV/0!</v>
      </c>
      <c r="E1271" s="277" t="e">
        <f t="shared" si="42"/>
        <v>#DIV/0!</v>
      </c>
    </row>
    <row r="1272" spans="1:5" ht="12.75" thickBot="1" x14ac:dyDescent="0.25">
      <c r="A1272" s="60" t="s">
        <v>23</v>
      </c>
      <c r="B1272" s="209" t="s">
        <v>21</v>
      </c>
      <c r="C1272" s="277" t="e">
        <f>C1269/B1269-1</f>
        <v>#DIV/0!</v>
      </c>
      <c r="D1272" s="277" t="e">
        <f t="shared" si="42"/>
        <v>#DIV/0!</v>
      </c>
      <c r="E1272" s="277" t="e">
        <f t="shared" si="42"/>
        <v>#DIV/0!</v>
      </c>
    </row>
    <row r="1273" spans="1:5" ht="12.75" customHeight="1" thickBot="1" x14ac:dyDescent="0.25">
      <c r="A1273" s="434" t="s">
        <v>507</v>
      </c>
      <c r="B1273" s="435"/>
      <c r="C1273" s="435"/>
      <c r="D1273" s="435"/>
      <c r="E1273" s="436"/>
    </row>
    <row r="1274" spans="1:5" x14ac:dyDescent="0.2">
      <c r="A1274" s="432"/>
      <c r="B1274" s="273">
        <v>2019</v>
      </c>
      <c r="C1274" s="274">
        <v>2020</v>
      </c>
      <c r="D1274" s="274">
        <v>2021</v>
      </c>
      <c r="E1274" s="274">
        <v>2022</v>
      </c>
    </row>
    <row r="1275" spans="1:5" ht="12.75" thickBot="1" x14ac:dyDescent="0.25">
      <c r="A1275" s="433"/>
      <c r="B1275" s="275" t="s">
        <v>8</v>
      </c>
      <c r="C1275" s="276" t="s">
        <v>9</v>
      </c>
      <c r="D1275" s="276" t="s">
        <v>9</v>
      </c>
      <c r="E1275" s="276" t="s">
        <v>9</v>
      </c>
    </row>
    <row r="1276" spans="1:5" ht="12.75" thickBot="1" x14ac:dyDescent="0.25">
      <c r="A1276" s="61" t="s">
        <v>36</v>
      </c>
      <c r="B1276" s="278">
        <f>B1277+B1278+B1279+B1280</f>
        <v>0</v>
      </c>
      <c r="C1276" s="278">
        <f>C1277+C1278+C1279+C1280</f>
        <v>0</v>
      </c>
      <c r="D1276" s="278">
        <f>D1277+D1278+D1279+D1280</f>
        <v>0</v>
      </c>
      <c r="E1276" s="278">
        <f>E1277+E1278+E1279+E1280</f>
        <v>0</v>
      </c>
    </row>
    <row r="1277" spans="1:5" ht="12.75" thickBot="1" x14ac:dyDescent="0.25">
      <c r="A1277" s="62" t="s">
        <v>57</v>
      </c>
      <c r="B1277" s="278"/>
      <c r="C1277" s="278"/>
      <c r="D1277" s="278"/>
      <c r="E1277" s="278"/>
    </row>
    <row r="1278" spans="1:5" ht="12.75" thickBot="1" x14ac:dyDescent="0.25">
      <c r="A1278" s="62" t="s">
        <v>61</v>
      </c>
      <c r="B1278" s="278"/>
      <c r="C1278" s="278"/>
      <c r="D1278" s="278"/>
      <c r="E1278" s="278"/>
    </row>
    <row r="1279" spans="1:5" ht="12.75" thickBot="1" x14ac:dyDescent="0.25">
      <c r="A1279" s="62" t="s">
        <v>62</v>
      </c>
      <c r="B1279" s="278"/>
      <c r="C1279" s="278"/>
      <c r="D1279" s="278"/>
      <c r="E1279" s="278"/>
    </row>
    <row r="1280" spans="1:5" ht="12.75" thickBot="1" x14ac:dyDescent="0.25">
      <c r="A1280" s="62" t="s">
        <v>63</v>
      </c>
      <c r="B1280" s="278"/>
      <c r="C1280" s="278"/>
      <c r="D1280" s="278"/>
      <c r="E1280" s="278"/>
    </row>
    <row r="1281" spans="1:5" ht="12.75" thickBot="1" x14ac:dyDescent="0.25">
      <c r="A1281" s="61" t="s">
        <v>37</v>
      </c>
      <c r="B1281" s="279">
        <f>B1282+B1283+B1284+B1285</f>
        <v>162</v>
      </c>
      <c r="C1281" s="279">
        <f>C1282+C1283+C1284+C1285</f>
        <v>0</v>
      </c>
      <c r="D1281" s="279">
        <f>D1282+D1283+D1284+D1285</f>
        <v>0</v>
      </c>
      <c r="E1281" s="279">
        <f>E1282+E1283+E1284+E1285</f>
        <v>0</v>
      </c>
    </row>
    <row r="1282" spans="1:5" ht="12.75" thickBot="1" x14ac:dyDescent="0.25">
      <c r="A1282" s="62" t="s">
        <v>57</v>
      </c>
      <c r="B1282" s="279">
        <v>162</v>
      </c>
      <c r="C1282" s="279"/>
      <c r="D1282" s="279"/>
      <c r="E1282" s="279"/>
    </row>
    <row r="1283" spans="1:5" ht="12.75" thickBot="1" x14ac:dyDescent="0.25">
      <c r="A1283" s="62" t="s">
        <v>61</v>
      </c>
      <c r="B1283" s="279"/>
      <c r="C1283" s="279"/>
      <c r="D1283" s="279"/>
      <c r="E1283" s="279"/>
    </row>
    <row r="1284" spans="1:5" ht="27.75" hidden="1" customHeight="1" thickBot="1" x14ac:dyDescent="0.25">
      <c r="A1284" s="62" t="s">
        <v>62</v>
      </c>
      <c r="B1284" s="279"/>
      <c r="C1284" s="279"/>
      <c r="D1284" s="279"/>
      <c r="E1284" s="279"/>
    </row>
    <row r="1285" spans="1:5" ht="15" hidden="1" customHeight="1" thickBot="1" x14ac:dyDescent="0.25">
      <c r="A1285" s="67" t="s">
        <v>63</v>
      </c>
      <c r="B1285" s="279"/>
      <c r="C1285" s="279"/>
      <c r="D1285" s="279"/>
      <c r="E1285" s="279"/>
    </row>
    <row r="1286" spans="1:5" ht="17.25" hidden="1" customHeight="1" thickBot="1" x14ac:dyDescent="0.25">
      <c r="A1286" s="95" t="s">
        <v>508</v>
      </c>
      <c r="B1286" s="279">
        <f>B1276+B1281</f>
        <v>162</v>
      </c>
      <c r="C1286" s="279">
        <f>C1276+C1281</f>
        <v>0</v>
      </c>
      <c r="D1286" s="279">
        <f>D1276+D1281</f>
        <v>0</v>
      </c>
      <c r="E1286" s="279">
        <f>E1276+E1281</f>
        <v>0</v>
      </c>
    </row>
    <row r="1287" spans="1:5" ht="14.25" hidden="1" customHeight="1" thickBot="1" x14ac:dyDescent="0.25">
      <c r="A1287" s="90" t="s">
        <v>32</v>
      </c>
      <c r="B1287" s="283">
        <f>IF(B1286-B1268=0,0,"Error")</f>
        <v>0</v>
      </c>
      <c r="C1287" s="283">
        <f>IF(C1286-C1268=0,0,"Error")</f>
        <v>0</v>
      </c>
      <c r="D1287" s="283">
        <f>IF(D1286-D1268=0,0,"Error")</f>
        <v>0</v>
      </c>
      <c r="E1287" s="283">
        <f>IF(E1286-E1268=0,0,"Error")</f>
        <v>0</v>
      </c>
    </row>
    <row r="1288" spans="1:5" ht="12.75" hidden="1" customHeight="1" x14ac:dyDescent="0.2">
      <c r="A1288" s="58" t="s">
        <v>509</v>
      </c>
      <c r="B1288" s="300" t="s">
        <v>510</v>
      </c>
      <c r="C1288" s="301" t="s">
        <v>60</v>
      </c>
      <c r="D1288" s="489"/>
      <c r="E1288" s="488"/>
    </row>
    <row r="1289" spans="1:5" ht="16.5" hidden="1" customHeight="1" thickBot="1" x14ac:dyDescent="0.25">
      <c r="A1289" s="59" t="s">
        <v>15</v>
      </c>
      <c r="B1289" s="446" t="s">
        <v>511</v>
      </c>
      <c r="C1289" s="447"/>
      <c r="D1289" s="447"/>
      <c r="E1289" s="448"/>
    </row>
    <row r="1290" spans="1:5" ht="14.25" hidden="1" customHeight="1" thickBot="1" x14ac:dyDescent="0.25">
      <c r="A1290" s="59" t="s">
        <v>16</v>
      </c>
      <c r="B1290" s="437" t="s">
        <v>451</v>
      </c>
      <c r="C1290" s="438"/>
      <c r="D1290" s="438"/>
      <c r="E1290" s="439"/>
    </row>
    <row r="1291" spans="1:5" ht="14.25" hidden="1" customHeight="1" thickBot="1" x14ac:dyDescent="0.25">
      <c r="A1291" s="432"/>
      <c r="B1291" s="273">
        <v>2019</v>
      </c>
      <c r="C1291" s="274">
        <v>2020</v>
      </c>
      <c r="D1291" s="274">
        <v>2021</v>
      </c>
      <c r="E1291" s="274">
        <v>2022</v>
      </c>
    </row>
    <row r="1292" spans="1:5" ht="27.75" hidden="1" customHeight="1" thickBot="1" x14ac:dyDescent="0.25">
      <c r="A1292" s="433"/>
      <c r="B1292" s="275" t="s">
        <v>8</v>
      </c>
      <c r="C1292" s="276" t="s">
        <v>9</v>
      </c>
      <c r="D1292" s="276" t="s">
        <v>9</v>
      </c>
      <c r="E1292" s="276" t="s">
        <v>9</v>
      </c>
    </row>
    <row r="1293" spans="1:5" ht="14.25" hidden="1" customHeight="1" thickBot="1" x14ac:dyDescent="0.25">
      <c r="A1293" s="60" t="s">
        <v>17</v>
      </c>
      <c r="B1293" s="209">
        <v>1</v>
      </c>
      <c r="C1293" s="284"/>
      <c r="D1293" s="294"/>
      <c r="E1293" s="294"/>
    </row>
    <row r="1294" spans="1:5" ht="27.75" hidden="1" customHeight="1" thickBot="1" x14ac:dyDescent="0.25">
      <c r="A1294" s="60" t="s">
        <v>18</v>
      </c>
      <c r="B1294" s="209">
        <f>B1312</f>
        <v>246</v>
      </c>
      <c r="C1294" s="209">
        <f>C1312</f>
        <v>0</v>
      </c>
      <c r="D1294" s="209">
        <f>D1312</f>
        <v>0</v>
      </c>
      <c r="E1294" s="209">
        <f>E1312</f>
        <v>0</v>
      </c>
    </row>
    <row r="1295" spans="1:5" ht="27.75" hidden="1" customHeight="1" thickBot="1" x14ac:dyDescent="0.25">
      <c r="A1295" s="60" t="s">
        <v>19</v>
      </c>
      <c r="B1295" s="209">
        <f>B1294/B1293</f>
        <v>246</v>
      </c>
      <c r="C1295" s="209" t="e">
        <f>C1294/C1293</f>
        <v>#DIV/0!</v>
      </c>
      <c r="D1295" s="209" t="e">
        <f>D1294/D1293</f>
        <v>#DIV/0!</v>
      </c>
      <c r="E1295" s="209" t="e">
        <f>E1294/E1293</f>
        <v>#DIV/0!</v>
      </c>
    </row>
    <row r="1296" spans="1:5" ht="15" hidden="1" customHeight="1" thickBot="1" x14ac:dyDescent="0.25">
      <c r="A1296" s="60" t="s">
        <v>20</v>
      </c>
      <c r="B1296" s="209" t="s">
        <v>21</v>
      </c>
      <c r="C1296" s="277">
        <f>C1293/B1293-1</f>
        <v>-1</v>
      </c>
      <c r="D1296" s="277" t="e">
        <f t="shared" ref="D1296:E1298" si="43">D1293/C1293-1</f>
        <v>#DIV/0!</v>
      </c>
      <c r="E1296" s="277" t="e">
        <f t="shared" si="43"/>
        <v>#DIV/0!</v>
      </c>
    </row>
    <row r="1297" spans="1:5" ht="12.75" hidden="1" customHeight="1" x14ac:dyDescent="0.2">
      <c r="A1297" s="60" t="s">
        <v>22</v>
      </c>
      <c r="B1297" s="209" t="s">
        <v>21</v>
      </c>
      <c r="C1297" s="277">
        <f>C1294/B1294-1</f>
        <v>-1</v>
      </c>
      <c r="D1297" s="277" t="e">
        <f t="shared" si="43"/>
        <v>#DIV/0!</v>
      </c>
      <c r="E1297" s="277" t="e">
        <f t="shared" si="43"/>
        <v>#DIV/0!</v>
      </c>
    </row>
    <row r="1298" spans="1:5" ht="15" hidden="1" customHeight="1" thickBot="1" x14ac:dyDescent="0.25">
      <c r="A1298" s="60" t="s">
        <v>23</v>
      </c>
      <c r="B1298" s="209" t="s">
        <v>21</v>
      </c>
      <c r="C1298" s="277" t="e">
        <f>C1295/B1295-1</f>
        <v>#DIV/0!</v>
      </c>
      <c r="D1298" s="277" t="e">
        <f t="shared" si="43"/>
        <v>#DIV/0!</v>
      </c>
      <c r="E1298" s="277" t="e">
        <f t="shared" si="43"/>
        <v>#DIV/0!</v>
      </c>
    </row>
    <row r="1299" spans="1:5" ht="27.75" hidden="1" customHeight="1" thickBot="1" x14ac:dyDescent="0.25">
      <c r="A1299" s="434" t="s">
        <v>512</v>
      </c>
      <c r="B1299" s="435"/>
      <c r="C1299" s="435"/>
      <c r="D1299" s="435"/>
      <c r="E1299" s="436"/>
    </row>
    <row r="1300" spans="1:5" ht="15" hidden="1" customHeight="1" thickBot="1" x14ac:dyDescent="0.25">
      <c r="A1300" s="432"/>
      <c r="B1300" s="273">
        <v>2019</v>
      </c>
      <c r="C1300" s="274">
        <v>2020</v>
      </c>
      <c r="D1300" s="274">
        <v>2021</v>
      </c>
      <c r="E1300" s="274">
        <v>2022</v>
      </c>
    </row>
    <row r="1301" spans="1:5" ht="28.5" hidden="1" customHeight="1" x14ac:dyDescent="0.2">
      <c r="A1301" s="433"/>
      <c r="B1301" s="275" t="s">
        <v>8</v>
      </c>
      <c r="C1301" s="276" t="s">
        <v>9</v>
      </c>
      <c r="D1301" s="276" t="s">
        <v>9</v>
      </c>
      <c r="E1301" s="276" t="s">
        <v>9</v>
      </c>
    </row>
    <row r="1302" spans="1:5" ht="12.75" thickBot="1" x14ac:dyDescent="0.25">
      <c r="A1302" s="61" t="s">
        <v>36</v>
      </c>
      <c r="B1302" s="278">
        <f>B1303+B1304+B1305+B1306</f>
        <v>0</v>
      </c>
      <c r="C1302" s="278">
        <f>C1303+C1304+C1305+C1306</f>
        <v>0</v>
      </c>
      <c r="D1302" s="278">
        <f>D1303+D1304+D1305+D1306</f>
        <v>0</v>
      </c>
      <c r="E1302" s="278">
        <f>E1303+E1304+E1305+E1306</f>
        <v>0</v>
      </c>
    </row>
    <row r="1303" spans="1:5" ht="12.75" thickBot="1" x14ac:dyDescent="0.25">
      <c r="A1303" s="62" t="s">
        <v>57</v>
      </c>
      <c r="B1303" s="278"/>
      <c r="C1303" s="278"/>
      <c r="D1303" s="278"/>
      <c r="E1303" s="278"/>
    </row>
    <row r="1304" spans="1:5" ht="17.25" customHeight="1" thickBot="1" x14ac:dyDescent="0.25">
      <c r="A1304" s="62" t="s">
        <v>61</v>
      </c>
      <c r="B1304" s="278"/>
      <c r="C1304" s="278"/>
      <c r="D1304" s="278"/>
      <c r="E1304" s="278"/>
    </row>
    <row r="1305" spans="1:5" ht="12.75" thickBot="1" x14ac:dyDescent="0.25">
      <c r="A1305" s="62" t="s">
        <v>62</v>
      </c>
      <c r="B1305" s="278"/>
      <c r="C1305" s="278"/>
      <c r="D1305" s="278"/>
      <c r="E1305" s="278"/>
    </row>
    <row r="1306" spans="1:5" ht="12.75" customHeight="1" thickBot="1" x14ac:dyDescent="0.25">
      <c r="A1306" s="62" t="s">
        <v>63</v>
      </c>
      <c r="B1306" s="278"/>
      <c r="C1306" s="278"/>
      <c r="D1306" s="278"/>
      <c r="E1306" s="278"/>
    </row>
    <row r="1307" spans="1:5" ht="11.25" customHeight="1" thickBot="1" x14ac:dyDescent="0.25">
      <c r="A1307" s="61" t="s">
        <v>37</v>
      </c>
      <c r="B1307" s="279">
        <f>B1308+B1309+B1310+B1311</f>
        <v>246</v>
      </c>
      <c r="C1307" s="279">
        <f>C1308+C1309+C1310+C1311</f>
        <v>0</v>
      </c>
      <c r="D1307" s="279">
        <f>D1308+D1309+D1310+D1311</f>
        <v>0</v>
      </c>
      <c r="E1307" s="279">
        <f>E1308+E1309+E1310+E1311</f>
        <v>0</v>
      </c>
    </row>
    <row r="1308" spans="1:5" ht="12.75" thickBot="1" x14ac:dyDescent="0.25">
      <c r="A1308" s="62" t="s">
        <v>57</v>
      </c>
      <c r="B1308" s="279">
        <v>246</v>
      </c>
      <c r="C1308" s="279"/>
      <c r="D1308" s="279"/>
      <c r="E1308" s="279"/>
    </row>
    <row r="1309" spans="1:5" ht="12.75" thickBot="1" x14ac:dyDescent="0.25">
      <c r="A1309" s="62" t="s">
        <v>61</v>
      </c>
      <c r="B1309" s="279"/>
      <c r="C1309" s="279"/>
      <c r="D1309" s="279"/>
      <c r="E1309" s="279"/>
    </row>
    <row r="1310" spans="1:5" ht="12.75" thickBot="1" x14ac:dyDescent="0.25">
      <c r="A1310" s="62" t="s">
        <v>62</v>
      </c>
      <c r="B1310" s="279"/>
      <c r="C1310" s="279"/>
      <c r="D1310" s="279"/>
      <c r="E1310" s="279"/>
    </row>
    <row r="1311" spans="1:5" ht="12.75" thickBot="1" x14ac:dyDescent="0.25">
      <c r="A1311" s="67" t="s">
        <v>63</v>
      </c>
      <c r="B1311" s="279"/>
      <c r="C1311" s="279"/>
      <c r="D1311" s="279"/>
      <c r="E1311" s="279"/>
    </row>
    <row r="1312" spans="1:5" ht="12.75" thickBot="1" x14ac:dyDescent="0.25">
      <c r="A1312" s="95" t="s">
        <v>513</v>
      </c>
      <c r="B1312" s="279">
        <f>B1302+B1307</f>
        <v>246</v>
      </c>
      <c r="C1312" s="279">
        <f>C1302+C1307</f>
        <v>0</v>
      </c>
      <c r="D1312" s="279">
        <f>D1302+D1307</f>
        <v>0</v>
      </c>
      <c r="E1312" s="279">
        <f>E1302+E1307</f>
        <v>0</v>
      </c>
    </row>
    <row r="1313" spans="1:5" ht="12.75" thickBot="1" x14ac:dyDescent="0.25">
      <c r="A1313" s="90" t="s">
        <v>32</v>
      </c>
      <c r="B1313" s="283">
        <f>IF(B1312-B1294=0,0,"Error")</f>
        <v>0</v>
      </c>
      <c r="C1313" s="283">
        <f>IF(C1312-C1294=0,0,"Error")</f>
        <v>0</v>
      </c>
      <c r="D1313" s="283">
        <f>IF(D1312-D1294=0,0,"Error")</f>
        <v>0</v>
      </c>
      <c r="E1313" s="283">
        <f>IF(E1312-E1294=0,0,"Error")</f>
        <v>0</v>
      </c>
    </row>
    <row r="1314" spans="1:5" ht="33.75" customHeight="1" thickBot="1" x14ac:dyDescent="0.25">
      <c r="A1314" s="58" t="s">
        <v>514</v>
      </c>
      <c r="B1314" s="300" t="s">
        <v>515</v>
      </c>
      <c r="C1314" s="301" t="s">
        <v>60</v>
      </c>
      <c r="D1314" s="489"/>
      <c r="E1314" s="488"/>
    </row>
    <row r="1315" spans="1:5" ht="12.75" customHeight="1" thickBot="1" x14ac:dyDescent="0.25">
      <c r="A1315" s="59" t="s">
        <v>15</v>
      </c>
      <c r="B1315" s="437" t="s">
        <v>516</v>
      </c>
      <c r="C1315" s="438"/>
      <c r="D1315" s="438"/>
      <c r="E1315" s="439"/>
    </row>
    <row r="1316" spans="1:5" ht="9" customHeight="1" thickBot="1" x14ac:dyDescent="0.25">
      <c r="A1316" s="59" t="s">
        <v>16</v>
      </c>
      <c r="B1316" s="437" t="s">
        <v>517</v>
      </c>
      <c r="C1316" s="438"/>
      <c r="D1316" s="438"/>
      <c r="E1316" s="439"/>
    </row>
    <row r="1317" spans="1:5" x14ac:dyDescent="0.2">
      <c r="A1317" s="432"/>
      <c r="B1317" s="273">
        <v>2019</v>
      </c>
      <c r="C1317" s="274">
        <v>2020</v>
      </c>
      <c r="D1317" s="274">
        <v>2021</v>
      </c>
      <c r="E1317" s="274">
        <v>2022</v>
      </c>
    </row>
    <row r="1318" spans="1:5" ht="12.75" thickBot="1" x14ac:dyDescent="0.25">
      <c r="A1318" s="433"/>
      <c r="B1318" s="275" t="s">
        <v>8</v>
      </c>
      <c r="C1318" s="276" t="s">
        <v>9</v>
      </c>
      <c r="D1318" s="276" t="s">
        <v>9</v>
      </c>
      <c r="E1318" s="276" t="s">
        <v>9</v>
      </c>
    </row>
    <row r="1319" spans="1:5" ht="12.75" thickBot="1" x14ac:dyDescent="0.25">
      <c r="A1319" s="60" t="s">
        <v>17</v>
      </c>
      <c r="B1319" s="209"/>
      <c r="C1319" s="284"/>
      <c r="D1319" s="284">
        <v>568</v>
      </c>
      <c r="E1319" s="294">
        <v>2119</v>
      </c>
    </row>
    <row r="1320" spans="1:5" ht="12.75" thickBot="1" x14ac:dyDescent="0.25">
      <c r="A1320" s="60" t="s">
        <v>18</v>
      </c>
      <c r="B1320" s="209">
        <f>B1338</f>
        <v>0</v>
      </c>
      <c r="C1320" s="209">
        <f>C1338</f>
        <v>0</v>
      </c>
      <c r="D1320" s="209">
        <f>D1338</f>
        <v>41700</v>
      </c>
      <c r="E1320" s="209">
        <f>E1338</f>
        <v>155619</v>
      </c>
    </row>
    <row r="1321" spans="1:5" ht="12.75" thickBot="1" x14ac:dyDescent="0.25">
      <c r="A1321" s="60" t="s">
        <v>19</v>
      </c>
      <c r="B1321" s="209" t="e">
        <f>B1320/B1319</f>
        <v>#DIV/0!</v>
      </c>
      <c r="C1321" s="209" t="e">
        <f>C1320/C1319</f>
        <v>#DIV/0!</v>
      </c>
      <c r="D1321" s="209">
        <f>D1320/D1319</f>
        <v>73.41549295774648</v>
      </c>
      <c r="E1321" s="209">
        <f>E1320/E1319</f>
        <v>73.43983010854177</v>
      </c>
    </row>
    <row r="1322" spans="1:5" ht="12.75" thickBot="1" x14ac:dyDescent="0.25">
      <c r="A1322" s="60" t="s">
        <v>20</v>
      </c>
      <c r="B1322" s="209" t="s">
        <v>21</v>
      </c>
      <c r="C1322" s="277" t="e">
        <f>C1319/B1319-1</f>
        <v>#DIV/0!</v>
      </c>
      <c r="D1322" s="277" t="e">
        <f t="shared" ref="D1322:E1324" si="44">D1319/C1319-1</f>
        <v>#DIV/0!</v>
      </c>
      <c r="E1322" s="277">
        <f t="shared" si="44"/>
        <v>2.7306338028169015</v>
      </c>
    </row>
    <row r="1323" spans="1:5" ht="12.75" thickBot="1" x14ac:dyDescent="0.25">
      <c r="A1323" s="60" t="s">
        <v>22</v>
      </c>
      <c r="B1323" s="209" t="s">
        <v>21</v>
      </c>
      <c r="C1323" s="277" t="e">
        <f>C1320/B1320-1</f>
        <v>#DIV/0!</v>
      </c>
      <c r="D1323" s="277" t="e">
        <f t="shared" si="44"/>
        <v>#DIV/0!</v>
      </c>
      <c r="E1323" s="277">
        <f t="shared" si="44"/>
        <v>2.7318705035971225</v>
      </c>
    </row>
    <row r="1324" spans="1:5" ht="17.25" customHeight="1" thickBot="1" x14ac:dyDescent="0.25">
      <c r="A1324" s="60" t="s">
        <v>23</v>
      </c>
      <c r="B1324" s="209" t="s">
        <v>21</v>
      </c>
      <c r="C1324" s="277" t="e">
        <f>C1321/B1321-1</f>
        <v>#DIV/0!</v>
      </c>
      <c r="D1324" s="277" t="e">
        <f t="shared" si="44"/>
        <v>#DIV/0!</v>
      </c>
      <c r="E1324" s="277">
        <f t="shared" si="44"/>
        <v>3.3149884056893342E-4</v>
      </c>
    </row>
    <row r="1325" spans="1:5" ht="12.75" customHeight="1" thickBot="1" x14ac:dyDescent="0.25">
      <c r="A1325" s="434" t="s">
        <v>512</v>
      </c>
      <c r="B1325" s="435"/>
      <c r="C1325" s="435"/>
      <c r="D1325" s="435"/>
      <c r="E1325" s="436"/>
    </row>
    <row r="1326" spans="1:5" ht="12.75" customHeight="1" x14ac:dyDescent="0.2">
      <c r="A1326" s="432"/>
      <c r="B1326" s="273">
        <v>2019</v>
      </c>
      <c r="C1326" s="274">
        <v>2020</v>
      </c>
      <c r="D1326" s="274">
        <v>2021</v>
      </c>
      <c r="E1326" s="274">
        <v>2022</v>
      </c>
    </row>
    <row r="1327" spans="1:5" ht="9" customHeight="1" thickBot="1" x14ac:dyDescent="0.25">
      <c r="A1327" s="433"/>
      <c r="B1327" s="275" t="s">
        <v>8</v>
      </c>
      <c r="C1327" s="276" t="s">
        <v>9</v>
      </c>
      <c r="D1327" s="276" t="s">
        <v>9</v>
      </c>
      <c r="E1327" s="276" t="s">
        <v>9</v>
      </c>
    </row>
    <row r="1328" spans="1:5" ht="12.75" thickBot="1" x14ac:dyDescent="0.25">
      <c r="A1328" s="61" t="s">
        <v>36</v>
      </c>
      <c r="B1328" s="278">
        <f>B1329+B1330+B1331+B1332</f>
        <v>0</v>
      </c>
      <c r="C1328" s="278">
        <f>C1329+C1330+C1331+C1332</f>
        <v>0</v>
      </c>
      <c r="D1328" s="278">
        <f>D1329+D1330+D1331+D1332</f>
        <v>0</v>
      </c>
      <c r="E1328" s="278">
        <f>E1329+E1330+E1331+E1332</f>
        <v>0</v>
      </c>
    </row>
    <row r="1329" spans="1:5" ht="12.75" thickBot="1" x14ac:dyDescent="0.25">
      <c r="A1329" s="62" t="s">
        <v>57</v>
      </c>
      <c r="B1329" s="278"/>
      <c r="C1329" s="278"/>
      <c r="D1329" s="278"/>
      <c r="E1329" s="278"/>
    </row>
    <row r="1330" spans="1:5" ht="12.75" thickBot="1" x14ac:dyDescent="0.25">
      <c r="A1330" s="62" t="s">
        <v>61</v>
      </c>
      <c r="B1330" s="278"/>
      <c r="C1330" s="278"/>
      <c r="D1330" s="278"/>
      <c r="E1330" s="278"/>
    </row>
    <row r="1331" spans="1:5" ht="12.75" thickBot="1" x14ac:dyDescent="0.25">
      <c r="A1331" s="62" t="s">
        <v>62</v>
      </c>
      <c r="B1331" s="278"/>
      <c r="C1331" s="278"/>
      <c r="D1331" s="278"/>
      <c r="E1331" s="278"/>
    </row>
    <row r="1332" spans="1:5" ht="12.75" thickBot="1" x14ac:dyDescent="0.25">
      <c r="A1332" s="62" t="s">
        <v>63</v>
      </c>
      <c r="B1332" s="278"/>
      <c r="C1332" s="278"/>
      <c r="D1332" s="278"/>
      <c r="E1332" s="278"/>
    </row>
    <row r="1333" spans="1:5" ht="12.75" thickBot="1" x14ac:dyDescent="0.25">
      <c r="A1333" s="61" t="s">
        <v>37</v>
      </c>
      <c r="B1333" s="279">
        <f>B1334+B1335+B1336+B1337</f>
        <v>0</v>
      </c>
      <c r="C1333" s="279">
        <f>C1334+C1335+C1336+C1337</f>
        <v>0</v>
      </c>
      <c r="D1333" s="279">
        <f>D1334+D1335+D1336+D1337</f>
        <v>41700</v>
      </c>
      <c r="E1333" s="279">
        <f>E1334+E1335+E1336+E1337</f>
        <v>155619</v>
      </c>
    </row>
    <row r="1334" spans="1:5" ht="15" customHeight="1" thickBot="1" x14ac:dyDescent="0.25">
      <c r="A1334" s="62" t="s">
        <v>57</v>
      </c>
      <c r="B1334" s="279"/>
      <c r="C1334" s="279"/>
      <c r="D1334" s="279">
        <f>-404-7896+50000</f>
        <v>41700</v>
      </c>
      <c r="E1334" s="279">
        <f>-1270-191+157080</f>
        <v>155619</v>
      </c>
    </row>
    <row r="1335" spans="1:5" ht="12.75" thickBot="1" x14ac:dyDescent="0.25">
      <c r="A1335" s="62" t="s">
        <v>61</v>
      </c>
      <c r="B1335" s="279"/>
      <c r="C1335" s="279"/>
      <c r="D1335" s="279"/>
      <c r="E1335" s="279"/>
    </row>
    <row r="1336" spans="1:5" ht="12.75" thickBot="1" x14ac:dyDescent="0.25">
      <c r="A1336" s="62" t="s">
        <v>62</v>
      </c>
      <c r="B1336" s="279"/>
      <c r="C1336" s="279"/>
      <c r="D1336" s="279"/>
      <c r="E1336" s="279"/>
    </row>
    <row r="1337" spans="1:5" ht="12.75" thickBot="1" x14ac:dyDescent="0.25">
      <c r="A1337" s="67" t="s">
        <v>63</v>
      </c>
      <c r="B1337" s="279"/>
      <c r="C1337" s="279"/>
      <c r="D1337" s="279"/>
      <c r="E1337" s="279"/>
    </row>
    <row r="1338" spans="1:5" ht="12.75" thickBot="1" x14ac:dyDescent="0.25">
      <c r="A1338" s="95" t="s">
        <v>518</v>
      </c>
      <c r="B1338" s="279">
        <f>B1328+B1333</f>
        <v>0</v>
      </c>
      <c r="C1338" s="279">
        <f>C1328+C1333</f>
        <v>0</v>
      </c>
      <c r="D1338" s="279">
        <f>D1328+D1333</f>
        <v>41700</v>
      </c>
      <c r="E1338" s="279">
        <f>E1328+E1333</f>
        <v>155619</v>
      </c>
    </row>
    <row r="1339" spans="1:5" ht="12.75" thickBot="1" x14ac:dyDescent="0.25">
      <c r="A1339" s="90" t="s">
        <v>32</v>
      </c>
      <c r="B1339" s="283">
        <f>IF(B1338-B1320=0,0,"Error")</f>
        <v>0</v>
      </c>
      <c r="C1339" s="283">
        <f>IF(C1338-C1320=0,0,"Error")</f>
        <v>0</v>
      </c>
      <c r="D1339" s="283">
        <f>IF(D1338-D1320=0,0,"Error")</f>
        <v>0</v>
      </c>
      <c r="E1339" s="283">
        <f>IF(E1338-E1320=0,0,"Error")</f>
        <v>0</v>
      </c>
    </row>
    <row r="1340" spans="1:5" ht="45.75" thickBot="1" x14ac:dyDescent="0.25">
      <c r="A1340" s="58" t="s">
        <v>519</v>
      </c>
      <c r="B1340" s="300" t="s">
        <v>520</v>
      </c>
      <c r="C1340" s="301" t="s">
        <v>60</v>
      </c>
      <c r="D1340" s="489"/>
      <c r="E1340" s="488"/>
    </row>
    <row r="1341" spans="1:5" ht="12.75" customHeight="1" thickBot="1" x14ac:dyDescent="0.25">
      <c r="A1341" s="59" t="s">
        <v>15</v>
      </c>
      <c r="B1341" s="446" t="s">
        <v>521</v>
      </c>
      <c r="C1341" s="447"/>
      <c r="D1341" s="447"/>
      <c r="E1341" s="448"/>
    </row>
    <row r="1342" spans="1:5" ht="14.25" customHeight="1" thickBot="1" x14ac:dyDescent="0.25">
      <c r="A1342" s="59" t="s">
        <v>16</v>
      </c>
      <c r="B1342" s="437" t="s">
        <v>451</v>
      </c>
      <c r="C1342" s="438"/>
      <c r="D1342" s="438"/>
      <c r="E1342" s="439"/>
    </row>
    <row r="1343" spans="1:5" x14ac:dyDescent="0.2">
      <c r="A1343" s="432"/>
      <c r="B1343" s="273">
        <v>2019</v>
      </c>
      <c r="C1343" s="274">
        <v>2020</v>
      </c>
      <c r="D1343" s="274">
        <v>2021</v>
      </c>
      <c r="E1343" s="274">
        <v>2022</v>
      </c>
    </row>
    <row r="1344" spans="1:5" ht="12.75" thickBot="1" x14ac:dyDescent="0.25">
      <c r="A1344" s="433"/>
      <c r="B1344" s="275" t="s">
        <v>8</v>
      </c>
      <c r="C1344" s="276" t="s">
        <v>9</v>
      </c>
      <c r="D1344" s="276" t="s">
        <v>9</v>
      </c>
      <c r="E1344" s="276" t="s">
        <v>9</v>
      </c>
    </row>
    <row r="1345" spans="1:5" ht="12.75" thickBot="1" x14ac:dyDescent="0.25">
      <c r="A1345" s="60" t="s">
        <v>17</v>
      </c>
      <c r="B1345" s="209"/>
      <c r="C1345" s="284"/>
      <c r="D1345" s="294">
        <v>1</v>
      </c>
      <c r="E1345" s="294"/>
    </row>
    <row r="1346" spans="1:5" ht="12.75" thickBot="1" x14ac:dyDescent="0.25">
      <c r="A1346" s="60" t="s">
        <v>18</v>
      </c>
      <c r="B1346" s="209">
        <f>B1364</f>
        <v>0</v>
      </c>
      <c r="C1346" s="209">
        <f>C1364</f>
        <v>0</v>
      </c>
      <c r="D1346" s="209">
        <f>D1364</f>
        <v>7896</v>
      </c>
      <c r="E1346" s="209">
        <f>E1364</f>
        <v>0</v>
      </c>
    </row>
    <row r="1347" spans="1:5" ht="12.75" thickBot="1" x14ac:dyDescent="0.25">
      <c r="A1347" s="60" t="s">
        <v>19</v>
      </c>
      <c r="B1347" s="209" t="e">
        <f>B1346/B1345</f>
        <v>#DIV/0!</v>
      </c>
      <c r="C1347" s="209" t="e">
        <f>C1346/C1345</f>
        <v>#DIV/0!</v>
      </c>
      <c r="D1347" s="209">
        <f>D1346/D1345</f>
        <v>7896</v>
      </c>
      <c r="E1347" s="209" t="e">
        <f>E1346/E1345</f>
        <v>#DIV/0!</v>
      </c>
    </row>
    <row r="1348" spans="1:5" ht="12.75" thickBot="1" x14ac:dyDescent="0.25">
      <c r="A1348" s="60" t="s">
        <v>20</v>
      </c>
      <c r="B1348" s="209" t="s">
        <v>21</v>
      </c>
      <c r="C1348" s="277" t="e">
        <f>C1345/B1345-1</f>
        <v>#DIV/0!</v>
      </c>
      <c r="D1348" s="277" t="e">
        <f t="shared" ref="D1348:E1350" si="45">D1345/C1345-1</f>
        <v>#DIV/0!</v>
      </c>
      <c r="E1348" s="277">
        <f t="shared" si="45"/>
        <v>-1</v>
      </c>
    </row>
    <row r="1349" spans="1:5" ht="12.75" thickBot="1" x14ac:dyDescent="0.25">
      <c r="A1349" s="60" t="s">
        <v>22</v>
      </c>
      <c r="B1349" s="209" t="s">
        <v>21</v>
      </c>
      <c r="C1349" s="277" t="e">
        <f>C1346/B1346-1</f>
        <v>#DIV/0!</v>
      </c>
      <c r="D1349" s="277" t="e">
        <f t="shared" si="45"/>
        <v>#DIV/0!</v>
      </c>
      <c r="E1349" s="277">
        <f t="shared" si="45"/>
        <v>-1</v>
      </c>
    </row>
    <row r="1350" spans="1:5" ht="12.75" thickBot="1" x14ac:dyDescent="0.25">
      <c r="A1350" s="60" t="s">
        <v>23</v>
      </c>
      <c r="B1350" s="209" t="s">
        <v>21</v>
      </c>
      <c r="C1350" s="277" t="e">
        <f>C1347/B1347-1</f>
        <v>#DIV/0!</v>
      </c>
      <c r="D1350" s="277" t="e">
        <f t="shared" si="45"/>
        <v>#DIV/0!</v>
      </c>
      <c r="E1350" s="277" t="e">
        <f t="shared" si="45"/>
        <v>#DIV/0!</v>
      </c>
    </row>
    <row r="1351" spans="1:5" ht="12.75" customHeight="1" thickBot="1" x14ac:dyDescent="0.25">
      <c r="A1351" s="434" t="s">
        <v>512</v>
      </c>
      <c r="B1351" s="435"/>
      <c r="C1351" s="435"/>
      <c r="D1351" s="435"/>
      <c r="E1351" s="436"/>
    </row>
    <row r="1352" spans="1:5" ht="15" customHeight="1" x14ac:dyDescent="0.2">
      <c r="A1352" s="432"/>
      <c r="B1352" s="273">
        <v>2019</v>
      </c>
      <c r="C1352" s="274">
        <v>2020</v>
      </c>
      <c r="D1352" s="274">
        <v>2021</v>
      </c>
      <c r="E1352" s="274">
        <v>2022</v>
      </c>
    </row>
    <row r="1353" spans="1:5" ht="12.75" customHeight="1" thickBot="1" x14ac:dyDescent="0.25">
      <c r="A1353" s="433"/>
      <c r="B1353" s="275" t="s">
        <v>8</v>
      </c>
      <c r="C1353" s="276" t="s">
        <v>9</v>
      </c>
      <c r="D1353" s="276" t="s">
        <v>9</v>
      </c>
      <c r="E1353" s="276" t="s">
        <v>9</v>
      </c>
    </row>
    <row r="1354" spans="1:5" ht="18.75" customHeight="1" thickBot="1" x14ac:dyDescent="0.25">
      <c r="A1354" s="61" t="s">
        <v>36</v>
      </c>
      <c r="B1354" s="278">
        <f>B1355+B1356+B1357+B1358</f>
        <v>0</v>
      </c>
      <c r="C1354" s="278">
        <f>C1355+C1356+C1357+C1358</f>
        <v>0</v>
      </c>
      <c r="D1354" s="278">
        <f>D1355+D1356+D1357+D1358</f>
        <v>0</v>
      </c>
      <c r="E1354" s="278">
        <f>E1355+E1356+E1357+E1358</f>
        <v>0</v>
      </c>
    </row>
    <row r="1355" spans="1:5" ht="12.75" thickBot="1" x14ac:dyDescent="0.25">
      <c r="A1355" s="62" t="s">
        <v>57</v>
      </c>
      <c r="B1355" s="278"/>
      <c r="C1355" s="278"/>
      <c r="D1355" s="278"/>
      <c r="E1355" s="278"/>
    </row>
    <row r="1356" spans="1:5" ht="12.75" thickBot="1" x14ac:dyDescent="0.25">
      <c r="A1356" s="62" t="s">
        <v>61</v>
      </c>
      <c r="B1356" s="278"/>
      <c r="C1356" s="278"/>
      <c r="D1356" s="278"/>
      <c r="E1356" s="278"/>
    </row>
    <row r="1357" spans="1:5" ht="12.75" thickBot="1" x14ac:dyDescent="0.25">
      <c r="A1357" s="62" t="s">
        <v>62</v>
      </c>
      <c r="B1357" s="278"/>
      <c r="C1357" s="278"/>
      <c r="D1357" s="278"/>
      <c r="E1357" s="278"/>
    </row>
    <row r="1358" spans="1:5" ht="12.75" thickBot="1" x14ac:dyDescent="0.25">
      <c r="A1358" s="62" t="s">
        <v>63</v>
      </c>
      <c r="B1358" s="278"/>
      <c r="C1358" s="278"/>
      <c r="D1358" s="278"/>
      <c r="E1358" s="278"/>
    </row>
    <row r="1359" spans="1:5" ht="20.25" customHeight="1" thickBot="1" x14ac:dyDescent="0.25">
      <c r="A1359" s="61" t="s">
        <v>37</v>
      </c>
      <c r="B1359" s="279">
        <f>B1360+B1361+B1362+B1363</f>
        <v>0</v>
      </c>
      <c r="C1359" s="279">
        <f>C1360+C1361+C1362+C1363</f>
        <v>0</v>
      </c>
      <c r="D1359" s="279">
        <f>D1360+D1361+D1362+D1363</f>
        <v>7896</v>
      </c>
      <c r="E1359" s="279">
        <f>E1360+E1361+E1362+E1363</f>
        <v>0</v>
      </c>
    </row>
    <row r="1360" spans="1:5" ht="26.25" customHeight="1" thickBot="1" x14ac:dyDescent="0.25">
      <c r="A1360" s="62" t="s">
        <v>57</v>
      </c>
      <c r="B1360" s="279"/>
      <c r="C1360" s="279"/>
      <c r="D1360" s="279">
        <v>7896</v>
      </c>
      <c r="E1360" s="279"/>
    </row>
    <row r="1361" spans="1:5" ht="12.75" thickBot="1" x14ac:dyDescent="0.25">
      <c r="A1361" s="62" t="s">
        <v>61</v>
      </c>
      <c r="B1361" s="279"/>
      <c r="C1361" s="279"/>
      <c r="D1361" s="279"/>
      <c r="E1361" s="279"/>
    </row>
    <row r="1362" spans="1:5" ht="12.75" thickBot="1" x14ac:dyDescent="0.25">
      <c r="A1362" s="62" t="s">
        <v>62</v>
      </c>
      <c r="B1362" s="279"/>
      <c r="C1362" s="279"/>
      <c r="D1362" s="279"/>
      <c r="E1362" s="279"/>
    </row>
    <row r="1363" spans="1:5" ht="12.75" thickBot="1" x14ac:dyDescent="0.25">
      <c r="A1363" s="67" t="s">
        <v>63</v>
      </c>
      <c r="B1363" s="279"/>
      <c r="C1363" s="279"/>
      <c r="D1363" s="279"/>
      <c r="E1363" s="279"/>
    </row>
    <row r="1364" spans="1:5" ht="12.75" thickBot="1" x14ac:dyDescent="0.25">
      <c r="A1364" s="95" t="s">
        <v>522</v>
      </c>
      <c r="B1364" s="279">
        <f>B1354+B1359</f>
        <v>0</v>
      </c>
      <c r="C1364" s="279">
        <f>C1354+C1359</f>
        <v>0</v>
      </c>
      <c r="D1364" s="279">
        <f>D1354+D1359</f>
        <v>7896</v>
      </c>
      <c r="E1364" s="279">
        <f>E1354+E1359</f>
        <v>0</v>
      </c>
    </row>
    <row r="1365" spans="1:5" ht="12.75" thickBot="1" x14ac:dyDescent="0.25">
      <c r="A1365" s="90" t="s">
        <v>32</v>
      </c>
      <c r="B1365" s="283">
        <f>IF(B1364-B1346=0,0,"Error")</f>
        <v>0</v>
      </c>
      <c r="C1365" s="283">
        <f>IF(C1364-C1346=0,0,"Error")</f>
        <v>0</v>
      </c>
      <c r="D1365" s="283">
        <f>IF(D1364-D1346=0,0,"Error")</f>
        <v>0</v>
      </c>
      <c r="E1365" s="283">
        <f>IF(E1364-E1346=0,0,"Error")</f>
        <v>0</v>
      </c>
    </row>
    <row r="1366" spans="1:5" ht="45.75" thickBot="1" x14ac:dyDescent="0.25">
      <c r="A1366" s="58" t="s">
        <v>523</v>
      </c>
      <c r="B1366" s="300" t="s">
        <v>524</v>
      </c>
      <c r="C1366" s="301" t="s">
        <v>60</v>
      </c>
      <c r="D1366" s="489"/>
      <c r="E1366" s="488"/>
    </row>
    <row r="1367" spans="1:5" ht="12.75" thickBot="1" x14ac:dyDescent="0.25">
      <c r="A1367" s="59" t="s">
        <v>15</v>
      </c>
      <c r="B1367" s="437" t="s">
        <v>516</v>
      </c>
      <c r="C1367" s="438"/>
      <c r="D1367" s="438"/>
      <c r="E1367" s="439"/>
    </row>
    <row r="1368" spans="1:5" ht="12.75" thickBot="1" x14ac:dyDescent="0.25">
      <c r="A1368" s="59" t="s">
        <v>16</v>
      </c>
      <c r="B1368" s="437" t="s">
        <v>451</v>
      </c>
      <c r="C1368" s="438"/>
      <c r="D1368" s="438"/>
      <c r="E1368" s="439"/>
    </row>
    <row r="1369" spans="1:5" x14ac:dyDescent="0.2">
      <c r="A1369" s="432"/>
      <c r="B1369" s="273">
        <v>2019</v>
      </c>
      <c r="C1369" s="274">
        <v>2020</v>
      </c>
      <c r="D1369" s="274">
        <v>2021</v>
      </c>
      <c r="E1369" s="274">
        <v>2022</v>
      </c>
    </row>
    <row r="1370" spans="1:5" ht="15" customHeight="1" thickBot="1" x14ac:dyDescent="0.25">
      <c r="A1370" s="433"/>
      <c r="B1370" s="275" t="s">
        <v>8</v>
      </c>
      <c r="C1370" s="276" t="s">
        <v>9</v>
      </c>
      <c r="D1370" s="276" t="s">
        <v>9</v>
      </c>
      <c r="E1370" s="276" t="s">
        <v>9</v>
      </c>
    </row>
    <row r="1371" spans="1:5" ht="12.75" thickBot="1" x14ac:dyDescent="0.25">
      <c r="A1371" s="60" t="s">
        <v>17</v>
      </c>
      <c r="B1371" s="209"/>
      <c r="C1371" s="284"/>
      <c r="D1371" s="294"/>
      <c r="E1371" s="284">
        <v>1</v>
      </c>
    </row>
    <row r="1372" spans="1:5" ht="12.75" thickBot="1" x14ac:dyDescent="0.25">
      <c r="A1372" s="60" t="s">
        <v>18</v>
      </c>
      <c r="B1372" s="209">
        <f>B1390</f>
        <v>0</v>
      </c>
      <c r="C1372" s="209">
        <f>C1390</f>
        <v>0</v>
      </c>
      <c r="D1372" s="209">
        <f>D1390</f>
        <v>0</v>
      </c>
      <c r="E1372" s="209">
        <f>E1390</f>
        <v>191</v>
      </c>
    </row>
    <row r="1373" spans="1:5" ht="12.75" thickBot="1" x14ac:dyDescent="0.25">
      <c r="A1373" s="60" t="s">
        <v>19</v>
      </c>
      <c r="B1373" s="209" t="e">
        <f>B1372/B1371</f>
        <v>#DIV/0!</v>
      </c>
      <c r="C1373" s="209" t="e">
        <f>C1372/C1371</f>
        <v>#DIV/0!</v>
      </c>
      <c r="D1373" s="209" t="e">
        <f>D1372/D1371</f>
        <v>#DIV/0!</v>
      </c>
      <c r="E1373" s="209">
        <f>E1372/E1371</f>
        <v>191</v>
      </c>
    </row>
    <row r="1374" spans="1:5" ht="12.75" thickBot="1" x14ac:dyDescent="0.25">
      <c r="A1374" s="60" t="s">
        <v>20</v>
      </c>
      <c r="B1374" s="209" t="s">
        <v>21</v>
      </c>
      <c r="C1374" s="277" t="e">
        <f>C1371/B1371-1</f>
        <v>#DIV/0!</v>
      </c>
      <c r="D1374" s="277" t="e">
        <f t="shared" ref="D1374:E1376" si="46">D1371/C1371-1</f>
        <v>#DIV/0!</v>
      </c>
      <c r="E1374" s="277" t="e">
        <f t="shared" si="46"/>
        <v>#DIV/0!</v>
      </c>
    </row>
    <row r="1375" spans="1:5" ht="12.75" thickBot="1" x14ac:dyDescent="0.25">
      <c r="A1375" s="60" t="s">
        <v>22</v>
      </c>
      <c r="B1375" s="209" t="s">
        <v>21</v>
      </c>
      <c r="C1375" s="277" t="e">
        <f>C1372/B1372-1</f>
        <v>#DIV/0!</v>
      </c>
      <c r="D1375" s="277" t="e">
        <f t="shared" si="46"/>
        <v>#DIV/0!</v>
      </c>
      <c r="E1375" s="277" t="e">
        <f t="shared" si="46"/>
        <v>#DIV/0!</v>
      </c>
    </row>
    <row r="1376" spans="1:5" ht="12.75" thickBot="1" x14ac:dyDescent="0.25">
      <c r="A1376" s="60" t="s">
        <v>23</v>
      </c>
      <c r="B1376" s="209" t="s">
        <v>21</v>
      </c>
      <c r="C1376" s="277" t="e">
        <f>C1373/B1373-1</f>
        <v>#DIV/0!</v>
      </c>
      <c r="D1376" s="277" t="e">
        <f t="shared" si="46"/>
        <v>#DIV/0!</v>
      </c>
      <c r="E1376" s="277" t="e">
        <f t="shared" si="46"/>
        <v>#DIV/0!</v>
      </c>
    </row>
    <row r="1377" spans="1:5" ht="15" customHeight="1" thickBot="1" x14ac:dyDescent="0.25">
      <c r="A1377" s="434" t="s">
        <v>512</v>
      </c>
      <c r="B1377" s="435"/>
      <c r="C1377" s="435"/>
      <c r="D1377" s="435"/>
      <c r="E1377" s="436"/>
    </row>
    <row r="1378" spans="1:5" ht="14.25" customHeight="1" x14ac:dyDescent="0.2">
      <c r="A1378" s="432"/>
      <c r="B1378" s="273">
        <v>2019</v>
      </c>
      <c r="C1378" s="274">
        <v>2020</v>
      </c>
      <c r="D1378" s="274">
        <v>2021</v>
      </c>
      <c r="E1378" s="274">
        <v>2022</v>
      </c>
    </row>
    <row r="1379" spans="1:5" ht="12.75" thickBot="1" x14ac:dyDescent="0.25">
      <c r="A1379" s="433"/>
      <c r="B1379" s="275" t="s">
        <v>8</v>
      </c>
      <c r="C1379" s="276" t="s">
        <v>9</v>
      </c>
      <c r="D1379" s="276" t="s">
        <v>9</v>
      </c>
      <c r="E1379" s="276" t="s">
        <v>9</v>
      </c>
    </row>
    <row r="1380" spans="1:5" ht="12.75" thickBot="1" x14ac:dyDescent="0.25">
      <c r="A1380" s="61" t="s">
        <v>36</v>
      </c>
      <c r="B1380" s="278">
        <f>B1381+B1382+B1383+B1384</f>
        <v>0</v>
      </c>
      <c r="C1380" s="278">
        <f>C1381+C1382+C1383+C1384</f>
        <v>0</v>
      </c>
      <c r="D1380" s="278">
        <f>D1381+D1382+D1383+D1384</f>
        <v>0</v>
      </c>
      <c r="E1380" s="278">
        <f>E1381+E1382+E1383+E1384</f>
        <v>0</v>
      </c>
    </row>
    <row r="1381" spans="1:5" ht="12.75" thickBot="1" x14ac:dyDescent="0.25">
      <c r="A1381" s="62" t="s">
        <v>57</v>
      </c>
      <c r="B1381" s="278"/>
      <c r="C1381" s="278"/>
      <c r="D1381" s="278"/>
      <c r="E1381" s="278"/>
    </row>
    <row r="1382" spans="1:5" ht="12.75" thickBot="1" x14ac:dyDescent="0.25">
      <c r="A1382" s="62" t="s">
        <v>61</v>
      </c>
      <c r="B1382" s="278"/>
      <c r="C1382" s="278"/>
      <c r="D1382" s="278"/>
      <c r="E1382" s="278"/>
    </row>
    <row r="1383" spans="1:5" ht="12.75" thickBot="1" x14ac:dyDescent="0.25">
      <c r="A1383" s="62" t="s">
        <v>62</v>
      </c>
      <c r="B1383" s="278"/>
      <c r="C1383" s="278"/>
      <c r="D1383" s="278"/>
      <c r="E1383" s="278"/>
    </row>
    <row r="1384" spans="1:5" ht="12.75" thickBot="1" x14ac:dyDescent="0.25">
      <c r="A1384" s="62" t="s">
        <v>63</v>
      </c>
      <c r="B1384" s="278"/>
      <c r="C1384" s="278"/>
      <c r="D1384" s="278"/>
      <c r="E1384" s="278"/>
    </row>
    <row r="1385" spans="1:5" ht="12.75" thickBot="1" x14ac:dyDescent="0.25">
      <c r="A1385" s="61" t="s">
        <v>37</v>
      </c>
      <c r="B1385" s="279">
        <f>B1386+B1387+B1388+B1389</f>
        <v>0</v>
      </c>
      <c r="C1385" s="279">
        <f>C1386+C1387+C1388+C1389</f>
        <v>0</v>
      </c>
      <c r="D1385" s="279">
        <f>D1386+D1387+D1388+D1389</f>
        <v>0</v>
      </c>
      <c r="E1385" s="279">
        <f>E1386+E1387+E1388+E1389</f>
        <v>191</v>
      </c>
    </row>
    <row r="1386" spans="1:5" ht="12.75" thickBot="1" x14ac:dyDescent="0.25">
      <c r="A1386" s="62" t="s">
        <v>57</v>
      </c>
      <c r="B1386" s="279"/>
      <c r="C1386" s="279"/>
      <c r="D1386" s="279"/>
      <c r="E1386" s="279">
        <v>191</v>
      </c>
    </row>
    <row r="1387" spans="1:5" ht="12.75" thickBot="1" x14ac:dyDescent="0.25">
      <c r="A1387" s="62" t="s">
        <v>61</v>
      </c>
      <c r="B1387" s="279"/>
      <c r="C1387" s="279"/>
      <c r="D1387" s="279"/>
      <c r="E1387" s="279"/>
    </row>
    <row r="1388" spans="1:5" ht="15" customHeight="1" thickBot="1" x14ac:dyDescent="0.25">
      <c r="A1388" s="62" t="s">
        <v>62</v>
      </c>
      <c r="B1388" s="279"/>
      <c r="C1388" s="279"/>
      <c r="D1388" s="279"/>
      <c r="E1388" s="279"/>
    </row>
    <row r="1389" spans="1:5" ht="12.75" thickBot="1" x14ac:dyDescent="0.25">
      <c r="A1389" s="67" t="s">
        <v>63</v>
      </c>
      <c r="B1389" s="279"/>
      <c r="C1389" s="279"/>
      <c r="D1389" s="279"/>
      <c r="E1389" s="279"/>
    </row>
    <row r="1390" spans="1:5" ht="12.75" thickBot="1" x14ac:dyDescent="0.25">
      <c r="A1390" s="95" t="s">
        <v>525</v>
      </c>
      <c r="B1390" s="279">
        <f>B1380+B1385</f>
        <v>0</v>
      </c>
      <c r="C1390" s="279">
        <f>C1380+C1385</f>
        <v>0</v>
      </c>
      <c r="D1390" s="279">
        <f>D1380+D1385</f>
        <v>0</v>
      </c>
      <c r="E1390" s="279">
        <f>E1380+E1385</f>
        <v>191</v>
      </c>
    </row>
    <row r="1391" spans="1:5" ht="12.75" thickBot="1" x14ac:dyDescent="0.25">
      <c r="A1391" s="90" t="s">
        <v>526</v>
      </c>
      <c r="B1391" s="283">
        <f>IF(B1390-B1372=0,0,"Error")</f>
        <v>0</v>
      </c>
      <c r="C1391" s="283">
        <f>IF(C1390-C1372=0,0,"Error")</f>
        <v>0</v>
      </c>
      <c r="D1391" s="283">
        <f>IF(D1390-D1372=0,0,"Error")</f>
        <v>0</v>
      </c>
      <c r="E1391" s="283">
        <f>IF(E1390-E1372=0,0,"Error")</f>
        <v>0</v>
      </c>
    </row>
    <row r="1392" spans="1:5" ht="45.75" thickBot="1" x14ac:dyDescent="0.25">
      <c r="A1392" s="58" t="s">
        <v>527</v>
      </c>
      <c r="B1392" s="300" t="s">
        <v>528</v>
      </c>
      <c r="C1392" s="301" t="s">
        <v>60</v>
      </c>
      <c r="D1392" s="489"/>
      <c r="E1392" s="488"/>
    </row>
    <row r="1393" spans="1:5" ht="12.75" thickBot="1" x14ac:dyDescent="0.25">
      <c r="A1393" s="59" t="s">
        <v>15</v>
      </c>
      <c r="B1393" s="437" t="s">
        <v>516</v>
      </c>
      <c r="C1393" s="438"/>
      <c r="D1393" s="438"/>
      <c r="E1393" s="439"/>
    </row>
    <row r="1394" spans="1:5" ht="12.75" thickBot="1" x14ac:dyDescent="0.25">
      <c r="A1394" s="59" t="s">
        <v>16</v>
      </c>
      <c r="B1394" s="437" t="s">
        <v>451</v>
      </c>
      <c r="C1394" s="438"/>
      <c r="D1394" s="438"/>
      <c r="E1394" s="439"/>
    </row>
    <row r="1395" spans="1:5" x14ac:dyDescent="0.2">
      <c r="A1395" s="432"/>
      <c r="B1395" s="273">
        <v>2019</v>
      </c>
      <c r="C1395" s="274">
        <v>2020</v>
      </c>
      <c r="D1395" s="274">
        <v>2021</v>
      </c>
      <c r="E1395" s="274">
        <v>2022</v>
      </c>
    </row>
    <row r="1396" spans="1:5" ht="15.75" customHeight="1" thickBot="1" x14ac:dyDescent="0.25">
      <c r="A1396" s="433"/>
      <c r="B1396" s="275" t="s">
        <v>8</v>
      </c>
      <c r="C1396" s="276" t="s">
        <v>9</v>
      </c>
      <c r="D1396" s="276" t="s">
        <v>9</v>
      </c>
      <c r="E1396" s="276" t="s">
        <v>9</v>
      </c>
    </row>
    <row r="1397" spans="1:5" ht="12.75" thickBot="1" x14ac:dyDescent="0.25">
      <c r="A1397" s="60" t="s">
        <v>17</v>
      </c>
      <c r="B1397" s="209"/>
      <c r="C1397" s="284"/>
      <c r="D1397" s="284">
        <v>1</v>
      </c>
      <c r="E1397" s="284">
        <v>1</v>
      </c>
    </row>
    <row r="1398" spans="1:5" ht="12.75" thickBot="1" x14ac:dyDescent="0.25">
      <c r="A1398" s="60" t="s">
        <v>18</v>
      </c>
      <c r="B1398" s="209">
        <f>B1416</f>
        <v>0</v>
      </c>
      <c r="C1398" s="209">
        <f>C1416</f>
        <v>0</v>
      </c>
      <c r="D1398" s="209">
        <f>D1416</f>
        <v>404</v>
      </c>
      <c r="E1398" s="209">
        <f>E1416</f>
        <v>1270</v>
      </c>
    </row>
    <row r="1399" spans="1:5" ht="12.75" thickBot="1" x14ac:dyDescent="0.25">
      <c r="A1399" s="60" t="s">
        <v>19</v>
      </c>
      <c r="B1399" s="209" t="e">
        <f>B1398/B1397</f>
        <v>#DIV/0!</v>
      </c>
      <c r="C1399" s="209" t="e">
        <f>C1398/C1397</f>
        <v>#DIV/0!</v>
      </c>
      <c r="D1399" s="209">
        <f>D1398/D1397</f>
        <v>404</v>
      </c>
      <c r="E1399" s="209">
        <f>E1398/E1397</f>
        <v>1270</v>
      </c>
    </row>
    <row r="1400" spans="1:5" ht="12.75" thickBot="1" x14ac:dyDescent="0.25">
      <c r="A1400" s="60" t="s">
        <v>20</v>
      </c>
      <c r="B1400" s="209" t="s">
        <v>21</v>
      </c>
      <c r="C1400" s="277" t="e">
        <f>C1397/B1397-1</f>
        <v>#DIV/0!</v>
      </c>
      <c r="D1400" s="277" t="e">
        <f t="shared" ref="D1400:E1402" si="47">D1397/C1397-1</f>
        <v>#DIV/0!</v>
      </c>
      <c r="E1400" s="277">
        <f t="shared" si="47"/>
        <v>0</v>
      </c>
    </row>
    <row r="1401" spans="1:5" ht="12.75" thickBot="1" x14ac:dyDescent="0.25">
      <c r="A1401" s="60" t="s">
        <v>22</v>
      </c>
      <c r="B1401" s="209" t="s">
        <v>21</v>
      </c>
      <c r="C1401" s="277" t="e">
        <f>C1398/B1398-1</f>
        <v>#DIV/0!</v>
      </c>
      <c r="D1401" s="277" t="e">
        <f t="shared" si="47"/>
        <v>#DIV/0!</v>
      </c>
      <c r="E1401" s="277">
        <f t="shared" si="47"/>
        <v>2.1435643564356437</v>
      </c>
    </row>
    <row r="1402" spans="1:5" ht="12.75" thickBot="1" x14ac:dyDescent="0.25">
      <c r="A1402" s="60" t="s">
        <v>23</v>
      </c>
      <c r="B1402" s="209" t="s">
        <v>21</v>
      </c>
      <c r="C1402" s="277" t="e">
        <f>C1399/B1399-1</f>
        <v>#DIV/0!</v>
      </c>
      <c r="D1402" s="277" t="e">
        <f t="shared" si="47"/>
        <v>#DIV/0!</v>
      </c>
      <c r="E1402" s="277">
        <f t="shared" si="47"/>
        <v>2.1435643564356437</v>
      </c>
    </row>
    <row r="1403" spans="1:5" ht="12.75" customHeight="1" thickBot="1" x14ac:dyDescent="0.25">
      <c r="A1403" s="434" t="s">
        <v>512</v>
      </c>
      <c r="B1403" s="435"/>
      <c r="C1403" s="435"/>
      <c r="D1403" s="435"/>
      <c r="E1403" s="436"/>
    </row>
    <row r="1404" spans="1:5" x14ac:dyDescent="0.2">
      <c r="A1404" s="432"/>
      <c r="B1404" s="273">
        <v>2019</v>
      </c>
      <c r="C1404" s="274">
        <v>2020</v>
      </c>
      <c r="D1404" s="274">
        <v>2021</v>
      </c>
      <c r="E1404" s="274">
        <v>2022</v>
      </c>
    </row>
    <row r="1405" spans="1:5" ht="12.75" thickBot="1" x14ac:dyDescent="0.25">
      <c r="A1405" s="433"/>
      <c r="B1405" s="275" t="s">
        <v>8</v>
      </c>
      <c r="C1405" s="276" t="s">
        <v>9</v>
      </c>
      <c r="D1405" s="276" t="s">
        <v>9</v>
      </c>
      <c r="E1405" s="276" t="s">
        <v>9</v>
      </c>
    </row>
    <row r="1406" spans="1:5" ht="15" customHeight="1" thickBot="1" x14ac:dyDescent="0.25">
      <c r="A1406" s="61" t="s">
        <v>36</v>
      </c>
      <c r="B1406" s="278">
        <f>B1407+B1408+B1409+B1410</f>
        <v>0</v>
      </c>
      <c r="C1406" s="278">
        <f>C1407+C1408+C1409+C1410</f>
        <v>0</v>
      </c>
      <c r="D1406" s="278">
        <f>D1407+D1408+D1409+D1410</f>
        <v>0</v>
      </c>
      <c r="E1406" s="278">
        <f>E1407+E1408+E1409+E1410</f>
        <v>0</v>
      </c>
    </row>
    <row r="1407" spans="1:5" ht="12.75" thickBot="1" x14ac:dyDescent="0.25">
      <c r="A1407" s="62" t="s">
        <v>57</v>
      </c>
      <c r="B1407" s="278"/>
      <c r="C1407" s="278"/>
      <c r="D1407" s="278"/>
      <c r="E1407" s="278"/>
    </row>
    <row r="1408" spans="1:5" ht="12.75" thickBot="1" x14ac:dyDescent="0.25">
      <c r="A1408" s="62" t="s">
        <v>61</v>
      </c>
      <c r="B1408" s="278"/>
      <c r="C1408" s="278"/>
      <c r="D1408" s="278"/>
      <c r="E1408" s="278"/>
    </row>
    <row r="1409" spans="1:5" ht="12.75" thickBot="1" x14ac:dyDescent="0.25">
      <c r="A1409" s="62" t="s">
        <v>62</v>
      </c>
      <c r="B1409" s="278"/>
      <c r="C1409" s="278"/>
      <c r="D1409" s="278"/>
      <c r="E1409" s="278"/>
    </row>
    <row r="1410" spans="1:5" ht="12.75" thickBot="1" x14ac:dyDescent="0.25">
      <c r="A1410" s="62" t="s">
        <v>63</v>
      </c>
      <c r="B1410" s="278"/>
      <c r="C1410" s="278"/>
      <c r="D1410" s="278"/>
      <c r="E1410" s="278"/>
    </row>
    <row r="1411" spans="1:5" ht="12.75" thickBot="1" x14ac:dyDescent="0.25">
      <c r="A1411" s="61" t="s">
        <v>37</v>
      </c>
      <c r="B1411" s="279">
        <f>B1412+B1413+B1414+B1415</f>
        <v>0</v>
      </c>
      <c r="C1411" s="279">
        <f>C1412+C1413+C1414+C1415</f>
        <v>0</v>
      </c>
      <c r="D1411" s="279">
        <f>D1412+D1413+D1414+D1415</f>
        <v>404</v>
      </c>
      <c r="E1411" s="279">
        <f>E1412+E1413+E1414+E1415</f>
        <v>1270</v>
      </c>
    </row>
    <row r="1412" spans="1:5" ht="12.75" thickBot="1" x14ac:dyDescent="0.25">
      <c r="A1412" s="62" t="s">
        <v>57</v>
      </c>
      <c r="B1412" s="279"/>
      <c r="C1412" s="279"/>
      <c r="D1412" s="279">
        <v>404</v>
      </c>
      <c r="E1412" s="279">
        <v>1270</v>
      </c>
    </row>
    <row r="1413" spans="1:5" ht="12.75" thickBot="1" x14ac:dyDescent="0.25">
      <c r="A1413" s="62" t="s">
        <v>61</v>
      </c>
      <c r="B1413" s="279"/>
      <c r="C1413" s="279"/>
      <c r="D1413" s="279"/>
      <c r="E1413" s="279"/>
    </row>
    <row r="1414" spans="1:5" ht="12.75" thickBot="1" x14ac:dyDescent="0.25">
      <c r="A1414" s="62" t="s">
        <v>62</v>
      </c>
      <c r="B1414" s="279"/>
      <c r="C1414" s="279"/>
      <c r="D1414" s="279"/>
      <c r="E1414" s="279"/>
    </row>
    <row r="1415" spans="1:5" ht="12.75" thickBot="1" x14ac:dyDescent="0.25">
      <c r="A1415" s="67" t="s">
        <v>63</v>
      </c>
      <c r="B1415" s="279"/>
      <c r="C1415" s="279"/>
      <c r="D1415" s="279"/>
      <c r="E1415" s="279"/>
    </row>
    <row r="1416" spans="1:5" ht="12.75" thickBot="1" x14ac:dyDescent="0.25">
      <c r="A1416" s="95" t="s">
        <v>529</v>
      </c>
      <c r="B1416" s="279">
        <f>B1406+B1411</f>
        <v>0</v>
      </c>
      <c r="C1416" s="279">
        <f>C1406+C1411</f>
        <v>0</v>
      </c>
      <c r="D1416" s="279">
        <f>D1406+D1411</f>
        <v>404</v>
      </c>
      <c r="E1416" s="279">
        <f>E1406+E1411</f>
        <v>1270</v>
      </c>
    </row>
    <row r="1417" spans="1:5" ht="12.75" thickBot="1" x14ac:dyDescent="0.25">
      <c r="A1417" s="90" t="s">
        <v>32</v>
      </c>
      <c r="B1417" s="283">
        <f>IF(B1416-B1398=0,0,"Error")</f>
        <v>0</v>
      </c>
      <c r="C1417" s="283">
        <f>IF(C1416-C1398=0,0,"Error")</f>
        <v>0</v>
      </c>
      <c r="D1417" s="283">
        <f>IF(D1416-D1398=0,0,"Error")</f>
        <v>0</v>
      </c>
      <c r="E1417" s="283">
        <f>IF(E1416-E1398=0,0,"Error")</f>
        <v>0</v>
      </c>
    </row>
    <row r="1418" spans="1:5" ht="57" thickBot="1" x14ac:dyDescent="0.25">
      <c r="A1418" s="58" t="s">
        <v>530</v>
      </c>
      <c r="B1418" s="300" t="s">
        <v>531</v>
      </c>
      <c r="C1418" s="301" t="s">
        <v>60</v>
      </c>
      <c r="D1418" s="489" t="s">
        <v>532</v>
      </c>
      <c r="E1418" s="488"/>
    </row>
    <row r="1419" spans="1:5" ht="12.75" customHeight="1" thickBot="1" x14ac:dyDescent="0.25">
      <c r="A1419" s="59" t="s">
        <v>15</v>
      </c>
      <c r="B1419" s="446" t="s">
        <v>533</v>
      </c>
      <c r="C1419" s="447"/>
      <c r="D1419" s="447"/>
      <c r="E1419" s="448"/>
    </row>
    <row r="1420" spans="1:5" ht="12.75" thickBot="1" x14ac:dyDescent="0.25">
      <c r="A1420" s="59" t="s">
        <v>16</v>
      </c>
      <c r="B1420" s="437" t="s">
        <v>517</v>
      </c>
      <c r="C1420" s="438"/>
      <c r="D1420" s="438"/>
      <c r="E1420" s="439"/>
    </row>
    <row r="1421" spans="1:5" x14ac:dyDescent="0.2">
      <c r="A1421" s="432"/>
      <c r="B1421" s="273">
        <v>2019</v>
      </c>
      <c r="C1421" s="274">
        <v>2020</v>
      </c>
      <c r="D1421" s="274">
        <v>2021</v>
      </c>
      <c r="E1421" s="274">
        <v>2022</v>
      </c>
    </row>
    <row r="1422" spans="1:5" ht="12.75" thickBot="1" x14ac:dyDescent="0.25">
      <c r="A1422" s="433"/>
      <c r="B1422" s="275" t="s">
        <v>8</v>
      </c>
      <c r="C1422" s="276" t="s">
        <v>9</v>
      </c>
      <c r="D1422" s="276" t="s">
        <v>9</v>
      </c>
      <c r="E1422" s="276" t="s">
        <v>9</v>
      </c>
    </row>
    <row r="1423" spans="1:5" ht="12.75" thickBot="1" x14ac:dyDescent="0.25">
      <c r="A1423" s="60" t="s">
        <v>17</v>
      </c>
      <c r="B1423" s="209">
        <v>0</v>
      </c>
      <c r="C1423" s="284">
        <v>0</v>
      </c>
      <c r="D1423" s="284"/>
      <c r="E1423" s="284">
        <v>3580</v>
      </c>
    </row>
    <row r="1424" spans="1:5" ht="12.75" thickBot="1" x14ac:dyDescent="0.25">
      <c r="A1424" s="60" t="s">
        <v>18</v>
      </c>
      <c r="B1424" s="209">
        <f>B1442</f>
        <v>0</v>
      </c>
      <c r="C1424" s="209">
        <f>C1442</f>
        <v>0</v>
      </c>
      <c r="D1424" s="209">
        <f>D1442</f>
        <v>0</v>
      </c>
      <c r="E1424" s="209">
        <f>E1442</f>
        <v>45087</v>
      </c>
    </row>
    <row r="1425" spans="1:5" ht="12.75" thickBot="1" x14ac:dyDescent="0.25">
      <c r="A1425" s="60" t="s">
        <v>19</v>
      </c>
      <c r="B1425" s="209" t="e">
        <f>B1424/B1423</f>
        <v>#DIV/0!</v>
      </c>
      <c r="C1425" s="209" t="e">
        <f>C1424/C1423</f>
        <v>#DIV/0!</v>
      </c>
      <c r="D1425" s="209" t="e">
        <f>D1424/D1423</f>
        <v>#DIV/0!</v>
      </c>
      <c r="E1425" s="307">
        <f>E1424/E1423</f>
        <v>12.59413407821229</v>
      </c>
    </row>
    <row r="1426" spans="1:5" ht="12.75" thickBot="1" x14ac:dyDescent="0.25">
      <c r="A1426" s="60" t="s">
        <v>20</v>
      </c>
      <c r="B1426" s="209" t="s">
        <v>21</v>
      </c>
      <c r="C1426" s="277" t="e">
        <f>C1423/B1423-1</f>
        <v>#DIV/0!</v>
      </c>
      <c r="D1426" s="277" t="e">
        <f t="shared" ref="D1426:E1428" si="48">D1423/C1423-1</f>
        <v>#DIV/0!</v>
      </c>
      <c r="E1426" s="277" t="e">
        <f t="shared" si="48"/>
        <v>#DIV/0!</v>
      </c>
    </row>
    <row r="1427" spans="1:5" ht="12.75" thickBot="1" x14ac:dyDescent="0.25">
      <c r="A1427" s="60" t="s">
        <v>22</v>
      </c>
      <c r="B1427" s="209" t="s">
        <v>21</v>
      </c>
      <c r="C1427" s="277" t="e">
        <f>C1424/B1424-1</f>
        <v>#DIV/0!</v>
      </c>
      <c r="D1427" s="277" t="e">
        <f t="shared" si="48"/>
        <v>#DIV/0!</v>
      </c>
      <c r="E1427" s="277" t="e">
        <f t="shared" si="48"/>
        <v>#DIV/0!</v>
      </c>
    </row>
    <row r="1428" spans="1:5" ht="12.75" thickBot="1" x14ac:dyDescent="0.25">
      <c r="A1428" s="60" t="s">
        <v>23</v>
      </c>
      <c r="B1428" s="209" t="s">
        <v>21</v>
      </c>
      <c r="C1428" s="277" t="e">
        <f>C1425/B1425-1</f>
        <v>#DIV/0!</v>
      </c>
      <c r="D1428" s="277" t="e">
        <f t="shared" si="48"/>
        <v>#DIV/0!</v>
      </c>
      <c r="E1428" s="277" t="e">
        <f t="shared" si="48"/>
        <v>#DIV/0!</v>
      </c>
    </row>
    <row r="1429" spans="1:5" ht="12.75" customHeight="1" thickBot="1" x14ac:dyDescent="0.25">
      <c r="A1429" s="434" t="s">
        <v>534</v>
      </c>
      <c r="B1429" s="435"/>
      <c r="C1429" s="435"/>
      <c r="D1429" s="435"/>
      <c r="E1429" s="436"/>
    </row>
    <row r="1430" spans="1:5" x14ac:dyDescent="0.2">
      <c r="A1430" s="432"/>
      <c r="B1430" s="273">
        <v>2019</v>
      </c>
      <c r="C1430" s="274">
        <v>2020</v>
      </c>
      <c r="D1430" s="274">
        <v>2021</v>
      </c>
      <c r="E1430" s="274">
        <v>2022</v>
      </c>
    </row>
    <row r="1431" spans="1:5" ht="12.75" thickBot="1" x14ac:dyDescent="0.25">
      <c r="A1431" s="433"/>
      <c r="B1431" s="275" t="s">
        <v>8</v>
      </c>
      <c r="C1431" s="276" t="s">
        <v>9</v>
      </c>
      <c r="D1431" s="276" t="s">
        <v>9</v>
      </c>
      <c r="E1431" s="276" t="s">
        <v>9</v>
      </c>
    </row>
    <row r="1432" spans="1:5" ht="12.75" thickBot="1" x14ac:dyDescent="0.25">
      <c r="A1432" s="61" t="s">
        <v>36</v>
      </c>
      <c r="B1432" s="278">
        <f>B1433+B1434+B1435+B1436</f>
        <v>0</v>
      </c>
      <c r="C1432" s="278">
        <f>C1433+C1434+C1435+C1436</f>
        <v>0</v>
      </c>
      <c r="D1432" s="278">
        <f>D1433+D1434+D1435+D1436</f>
        <v>0</v>
      </c>
      <c r="E1432" s="278">
        <f>E1433+E1434+E1435+E1436</f>
        <v>0</v>
      </c>
    </row>
    <row r="1433" spans="1:5" ht="12.75" thickBot="1" x14ac:dyDescent="0.25">
      <c r="A1433" s="62" t="s">
        <v>57</v>
      </c>
      <c r="B1433" s="278"/>
      <c r="C1433" s="278"/>
      <c r="D1433" s="278"/>
      <c r="E1433" s="278"/>
    </row>
    <row r="1434" spans="1:5" ht="12.75" thickBot="1" x14ac:dyDescent="0.25">
      <c r="A1434" s="62" t="s">
        <v>61</v>
      </c>
      <c r="B1434" s="278"/>
      <c r="C1434" s="278"/>
      <c r="D1434" s="278"/>
      <c r="E1434" s="278"/>
    </row>
    <row r="1435" spans="1:5" ht="12.75" thickBot="1" x14ac:dyDescent="0.25">
      <c r="A1435" s="62" t="s">
        <v>62</v>
      </c>
      <c r="B1435" s="278"/>
      <c r="C1435" s="278"/>
      <c r="D1435" s="278"/>
      <c r="E1435" s="278"/>
    </row>
    <row r="1436" spans="1:5" ht="12.75" thickBot="1" x14ac:dyDescent="0.25">
      <c r="A1436" s="62" t="s">
        <v>63</v>
      </c>
      <c r="B1436" s="278"/>
      <c r="C1436" s="278"/>
      <c r="D1436" s="278"/>
      <c r="E1436" s="278"/>
    </row>
    <row r="1437" spans="1:5" ht="12.75" thickBot="1" x14ac:dyDescent="0.25">
      <c r="A1437" s="61" t="s">
        <v>37</v>
      </c>
      <c r="B1437" s="279">
        <f>B1438+B1439+B1440+B1441</f>
        <v>0</v>
      </c>
      <c r="C1437" s="279">
        <f>C1438+C1439+C1440+C1441</f>
        <v>0</v>
      </c>
      <c r="D1437" s="279">
        <f>D1438+D1439+D1440+D1441</f>
        <v>0</v>
      </c>
      <c r="E1437" s="279">
        <f>E1438+E1439+E1440+E1441</f>
        <v>45087</v>
      </c>
    </row>
    <row r="1438" spans="1:5" ht="12.75" thickBot="1" x14ac:dyDescent="0.25">
      <c r="A1438" s="62" t="s">
        <v>57</v>
      </c>
      <c r="B1438" s="279"/>
      <c r="C1438" s="279"/>
      <c r="D1438" s="279"/>
      <c r="E1438" s="279">
        <f>-561-3868+49516</f>
        <v>45087</v>
      </c>
    </row>
    <row r="1439" spans="1:5" ht="12.75" thickBot="1" x14ac:dyDescent="0.25">
      <c r="A1439" s="62" t="s">
        <v>61</v>
      </c>
      <c r="B1439" s="279"/>
      <c r="C1439" s="279"/>
      <c r="D1439" s="279"/>
      <c r="E1439" s="279"/>
    </row>
    <row r="1440" spans="1:5" ht="12.75" thickBot="1" x14ac:dyDescent="0.25">
      <c r="A1440" s="62" t="s">
        <v>62</v>
      </c>
      <c r="B1440" s="279"/>
      <c r="C1440" s="279"/>
      <c r="D1440" s="279"/>
      <c r="E1440" s="279"/>
    </row>
    <row r="1441" spans="1:5" ht="12.75" thickBot="1" x14ac:dyDescent="0.25">
      <c r="A1441" s="67" t="s">
        <v>63</v>
      </c>
      <c r="B1441" s="279"/>
      <c r="C1441" s="279"/>
      <c r="D1441" s="279"/>
      <c r="E1441" s="279"/>
    </row>
    <row r="1442" spans="1:5" ht="12.75" thickBot="1" x14ac:dyDescent="0.25">
      <c r="A1442" s="95" t="s">
        <v>535</v>
      </c>
      <c r="B1442" s="209">
        <v>0</v>
      </c>
      <c r="C1442" s="279">
        <f>C1432+C1437</f>
        <v>0</v>
      </c>
      <c r="D1442" s="279">
        <f>D1432+D1437</f>
        <v>0</v>
      </c>
      <c r="E1442" s="279">
        <f>E1432+E1437</f>
        <v>45087</v>
      </c>
    </row>
    <row r="1443" spans="1:5" ht="12.75" thickBot="1" x14ac:dyDescent="0.25">
      <c r="A1443" s="90" t="s">
        <v>32</v>
      </c>
      <c r="B1443" s="283">
        <f>IF(B1442-B1424=0,0,"Error")</f>
        <v>0</v>
      </c>
      <c r="C1443" s="283">
        <f>IF(C1442-C1424=0,0,"Error")</f>
        <v>0</v>
      </c>
      <c r="D1443" s="283">
        <f>IF(D1442-D1424=0,0,"Error")</f>
        <v>0</v>
      </c>
      <c r="E1443" s="283">
        <f>IF(E1442-E1424=0,0,"Error")</f>
        <v>0</v>
      </c>
    </row>
    <row r="1444" spans="1:5" ht="34.5" thickBot="1" x14ac:dyDescent="0.25">
      <c r="A1444" s="58" t="s">
        <v>536</v>
      </c>
      <c r="B1444" s="300" t="s">
        <v>537</v>
      </c>
      <c r="C1444" s="301" t="s">
        <v>60</v>
      </c>
      <c r="D1444" s="489"/>
      <c r="E1444" s="488"/>
    </row>
    <row r="1445" spans="1:5" ht="12.75" customHeight="1" thickBot="1" x14ac:dyDescent="0.25">
      <c r="A1445" s="59" t="s">
        <v>15</v>
      </c>
      <c r="B1445" s="446" t="s">
        <v>538</v>
      </c>
      <c r="C1445" s="447"/>
      <c r="D1445" s="447"/>
      <c r="E1445" s="448"/>
    </row>
    <row r="1446" spans="1:5" ht="19.5" customHeight="1" thickBot="1" x14ac:dyDescent="0.25">
      <c r="A1446" s="59" t="s">
        <v>16</v>
      </c>
      <c r="B1446" s="437" t="s">
        <v>451</v>
      </c>
      <c r="C1446" s="438"/>
      <c r="D1446" s="438"/>
      <c r="E1446" s="439"/>
    </row>
    <row r="1447" spans="1:5" ht="13.5" customHeight="1" x14ac:dyDescent="0.2">
      <c r="A1447" s="432"/>
      <c r="B1447" s="273">
        <v>2019</v>
      </c>
      <c r="C1447" s="274">
        <v>2020</v>
      </c>
      <c r="D1447" s="274">
        <v>2021</v>
      </c>
      <c r="E1447" s="274">
        <v>2022</v>
      </c>
    </row>
    <row r="1448" spans="1:5" ht="21" customHeight="1" thickBot="1" x14ac:dyDescent="0.25">
      <c r="A1448" s="433"/>
      <c r="B1448" s="275" t="s">
        <v>8</v>
      </c>
      <c r="C1448" s="276" t="s">
        <v>9</v>
      </c>
      <c r="D1448" s="276" t="s">
        <v>9</v>
      </c>
      <c r="E1448" s="276" t="s">
        <v>9</v>
      </c>
    </row>
    <row r="1449" spans="1:5" ht="12.75" thickBot="1" x14ac:dyDescent="0.25">
      <c r="A1449" s="60" t="s">
        <v>17</v>
      </c>
      <c r="B1449" s="209"/>
      <c r="C1449" s="284"/>
      <c r="D1449" s="294"/>
      <c r="E1449" s="310">
        <v>1</v>
      </c>
    </row>
    <row r="1450" spans="1:5" ht="26.25" customHeight="1" thickBot="1" x14ac:dyDescent="0.25">
      <c r="A1450" s="60" t="s">
        <v>18</v>
      </c>
      <c r="B1450" s="209">
        <f>B1468</f>
        <v>0</v>
      </c>
      <c r="C1450" s="209">
        <f>C1468</f>
        <v>0</v>
      </c>
      <c r="D1450" s="209">
        <f>D1468</f>
        <v>0</v>
      </c>
      <c r="E1450" s="209">
        <f>E1468</f>
        <v>3868</v>
      </c>
    </row>
    <row r="1451" spans="1:5" ht="12.75" customHeight="1" thickBot="1" x14ac:dyDescent="0.25">
      <c r="A1451" s="60" t="s">
        <v>19</v>
      </c>
      <c r="B1451" s="209" t="e">
        <f>B1450/B1449</f>
        <v>#DIV/0!</v>
      </c>
      <c r="C1451" s="209" t="e">
        <f>C1450/C1449</f>
        <v>#DIV/0!</v>
      </c>
      <c r="D1451" s="209" t="e">
        <f>D1450/D1449</f>
        <v>#DIV/0!</v>
      </c>
      <c r="E1451" s="209">
        <f>E1450/E1449</f>
        <v>3868</v>
      </c>
    </row>
    <row r="1452" spans="1:5" ht="12.75" thickBot="1" x14ac:dyDescent="0.25">
      <c r="A1452" s="60" t="s">
        <v>20</v>
      </c>
      <c r="B1452" s="209" t="s">
        <v>21</v>
      </c>
      <c r="C1452" s="277" t="e">
        <f>C1449/B1449-1</f>
        <v>#DIV/0!</v>
      </c>
      <c r="D1452" s="277" t="e">
        <f t="shared" ref="D1452:E1454" si="49">D1449/C1449-1</f>
        <v>#DIV/0!</v>
      </c>
      <c r="E1452" s="277" t="e">
        <f t="shared" si="49"/>
        <v>#DIV/0!</v>
      </c>
    </row>
    <row r="1453" spans="1:5" ht="12.75" thickBot="1" x14ac:dyDescent="0.25">
      <c r="A1453" s="60" t="s">
        <v>22</v>
      </c>
      <c r="B1453" s="209" t="s">
        <v>21</v>
      </c>
      <c r="C1453" s="277" t="e">
        <f>C1450/B1450-1</f>
        <v>#DIV/0!</v>
      </c>
      <c r="D1453" s="277" t="e">
        <f t="shared" si="49"/>
        <v>#DIV/0!</v>
      </c>
      <c r="E1453" s="277" t="e">
        <f t="shared" si="49"/>
        <v>#DIV/0!</v>
      </c>
    </row>
    <row r="1454" spans="1:5" ht="26.25" customHeight="1" thickBot="1" x14ac:dyDescent="0.25">
      <c r="A1454" s="60" t="s">
        <v>23</v>
      </c>
      <c r="B1454" s="209" t="s">
        <v>21</v>
      </c>
      <c r="C1454" s="277" t="e">
        <f>C1451/B1451-1</f>
        <v>#DIV/0!</v>
      </c>
      <c r="D1454" s="277" t="e">
        <f t="shared" si="49"/>
        <v>#DIV/0!</v>
      </c>
      <c r="E1454" s="277" t="e">
        <f t="shared" si="49"/>
        <v>#DIV/0!</v>
      </c>
    </row>
    <row r="1455" spans="1:5" ht="22.5" customHeight="1" thickBot="1" x14ac:dyDescent="0.25">
      <c r="A1455" s="434" t="s">
        <v>512</v>
      </c>
      <c r="B1455" s="435"/>
      <c r="C1455" s="435"/>
      <c r="D1455" s="435"/>
      <c r="E1455" s="436"/>
    </row>
    <row r="1456" spans="1:5" x14ac:dyDescent="0.2">
      <c r="A1456" s="432"/>
      <c r="B1456" s="273">
        <v>2019</v>
      </c>
      <c r="C1456" s="274">
        <v>2020</v>
      </c>
      <c r="D1456" s="274">
        <v>2021</v>
      </c>
      <c r="E1456" s="274">
        <v>2022</v>
      </c>
    </row>
    <row r="1457" spans="1:5" ht="12.75" thickBot="1" x14ac:dyDescent="0.25">
      <c r="A1457" s="433"/>
      <c r="B1457" s="275" t="s">
        <v>8</v>
      </c>
      <c r="C1457" s="276" t="s">
        <v>9</v>
      </c>
      <c r="D1457" s="276" t="s">
        <v>9</v>
      </c>
      <c r="E1457" s="276" t="s">
        <v>9</v>
      </c>
    </row>
    <row r="1458" spans="1:5" ht="12.75" thickBot="1" x14ac:dyDescent="0.25">
      <c r="A1458" s="61" t="s">
        <v>36</v>
      </c>
      <c r="B1458" s="278">
        <f>B1459+B1460+B1461+B1462</f>
        <v>0</v>
      </c>
      <c r="C1458" s="278">
        <f>C1459+C1460+C1461+C1462</f>
        <v>0</v>
      </c>
      <c r="D1458" s="278">
        <f>D1459+D1460+D1461+D1462</f>
        <v>0</v>
      </c>
      <c r="E1458" s="278">
        <f>E1459+E1460+E1461+E1462</f>
        <v>0</v>
      </c>
    </row>
    <row r="1459" spans="1:5" ht="12.75" thickBot="1" x14ac:dyDescent="0.25">
      <c r="A1459" s="62" t="s">
        <v>57</v>
      </c>
      <c r="B1459" s="278"/>
      <c r="C1459" s="278"/>
      <c r="D1459" s="278"/>
      <c r="E1459" s="278"/>
    </row>
    <row r="1460" spans="1:5" ht="12.75" thickBot="1" x14ac:dyDescent="0.25">
      <c r="A1460" s="62" t="s">
        <v>61</v>
      </c>
      <c r="B1460" s="278"/>
      <c r="C1460" s="278"/>
      <c r="D1460" s="278"/>
      <c r="E1460" s="278"/>
    </row>
    <row r="1461" spans="1:5" ht="12.75" thickBot="1" x14ac:dyDescent="0.25">
      <c r="A1461" s="62" t="s">
        <v>62</v>
      </c>
      <c r="B1461" s="278"/>
      <c r="C1461" s="278"/>
      <c r="D1461" s="278"/>
      <c r="E1461" s="278"/>
    </row>
    <row r="1462" spans="1:5" ht="12.75" thickBot="1" x14ac:dyDescent="0.25">
      <c r="A1462" s="62" t="s">
        <v>63</v>
      </c>
      <c r="B1462" s="278"/>
      <c r="C1462" s="278"/>
      <c r="D1462" s="278"/>
      <c r="E1462" s="278"/>
    </row>
    <row r="1463" spans="1:5" ht="17.25" customHeight="1" thickBot="1" x14ac:dyDescent="0.25">
      <c r="A1463" s="61" t="s">
        <v>37</v>
      </c>
      <c r="B1463" s="279">
        <f>B1464+B1465+B1466+B1467</f>
        <v>0</v>
      </c>
      <c r="C1463" s="279">
        <f>C1464+C1465+C1466+C1467</f>
        <v>0</v>
      </c>
      <c r="D1463" s="279">
        <f>D1464+D1465+D1466+D1467</f>
        <v>0</v>
      </c>
      <c r="E1463" s="279">
        <f>E1464+E1465+E1466+E1467</f>
        <v>3868</v>
      </c>
    </row>
    <row r="1464" spans="1:5" ht="13.5" customHeight="1" thickBot="1" x14ac:dyDescent="0.25">
      <c r="A1464" s="62" t="s">
        <v>57</v>
      </c>
      <c r="B1464" s="279"/>
      <c r="C1464" s="279"/>
      <c r="D1464" s="279"/>
      <c r="E1464" s="279">
        <v>3868</v>
      </c>
    </row>
    <row r="1465" spans="1:5" ht="12.75" thickBot="1" x14ac:dyDescent="0.25">
      <c r="A1465" s="62" t="s">
        <v>61</v>
      </c>
      <c r="B1465" s="279"/>
      <c r="C1465" s="279"/>
      <c r="D1465" s="279"/>
      <c r="E1465" s="279"/>
    </row>
    <row r="1466" spans="1:5" ht="12.75" thickBot="1" x14ac:dyDescent="0.25">
      <c r="A1466" s="62" t="s">
        <v>62</v>
      </c>
      <c r="B1466" s="279"/>
      <c r="C1466" s="279"/>
      <c r="D1466" s="279"/>
      <c r="E1466" s="279"/>
    </row>
    <row r="1467" spans="1:5" ht="12.75" thickBot="1" x14ac:dyDescent="0.25">
      <c r="A1467" s="67" t="s">
        <v>63</v>
      </c>
      <c r="B1467" s="279"/>
      <c r="C1467" s="279"/>
      <c r="D1467" s="279"/>
      <c r="E1467" s="279"/>
    </row>
    <row r="1468" spans="1:5" ht="12.75" thickBot="1" x14ac:dyDescent="0.25">
      <c r="A1468" s="95" t="s">
        <v>539</v>
      </c>
      <c r="B1468" s="279">
        <f>B1458+B1463</f>
        <v>0</v>
      </c>
      <c r="C1468" s="279">
        <f>C1458+C1463</f>
        <v>0</v>
      </c>
      <c r="D1468" s="279">
        <f>D1458+D1463</f>
        <v>0</v>
      </c>
      <c r="E1468" s="279">
        <f>E1458+E1463</f>
        <v>3868</v>
      </c>
    </row>
    <row r="1469" spans="1:5" ht="12.75" thickBot="1" x14ac:dyDescent="0.25">
      <c r="A1469" s="90" t="s">
        <v>32</v>
      </c>
      <c r="B1469" s="283">
        <f>IF(B1468-B1450=0,0,"Error")</f>
        <v>0</v>
      </c>
      <c r="C1469" s="283">
        <f>IF(C1468-C1450=0,0,"Error")</f>
        <v>0</v>
      </c>
      <c r="D1469" s="283">
        <f>IF(D1468-D1450=0,0,"Error")</f>
        <v>0</v>
      </c>
      <c r="E1469" s="283">
        <f>IF(E1468-E1450=0,0,"Error")</f>
        <v>0</v>
      </c>
    </row>
    <row r="1470" spans="1:5" ht="34.5" thickBot="1" x14ac:dyDescent="0.25">
      <c r="A1470" s="58" t="s">
        <v>540</v>
      </c>
      <c r="B1470" s="300" t="s">
        <v>541</v>
      </c>
      <c r="C1470" s="301" t="s">
        <v>60</v>
      </c>
      <c r="D1470" s="489"/>
      <c r="E1470" s="488"/>
    </row>
    <row r="1471" spans="1:5" ht="12.75" thickBot="1" x14ac:dyDescent="0.25">
      <c r="A1471" s="59" t="s">
        <v>15</v>
      </c>
      <c r="B1471" s="437" t="s">
        <v>542</v>
      </c>
      <c r="C1471" s="438"/>
      <c r="D1471" s="438"/>
      <c r="E1471" s="439"/>
    </row>
    <row r="1472" spans="1:5" ht="12.75" thickBot="1" x14ac:dyDescent="0.25">
      <c r="A1472" s="59" t="s">
        <v>16</v>
      </c>
      <c r="B1472" s="437" t="s">
        <v>451</v>
      </c>
      <c r="C1472" s="438"/>
      <c r="D1472" s="438"/>
      <c r="E1472" s="439"/>
    </row>
    <row r="1473" spans="1:5" x14ac:dyDescent="0.2">
      <c r="A1473" s="432"/>
      <c r="B1473" s="273">
        <v>2019</v>
      </c>
      <c r="C1473" s="274">
        <v>2020</v>
      </c>
      <c r="D1473" s="274">
        <v>2021</v>
      </c>
      <c r="E1473" s="274">
        <v>2022</v>
      </c>
    </row>
    <row r="1474" spans="1:5" ht="13.5" customHeight="1" thickBot="1" x14ac:dyDescent="0.25">
      <c r="A1474" s="433"/>
      <c r="B1474" s="275" t="s">
        <v>8</v>
      </c>
      <c r="C1474" s="276" t="s">
        <v>9</v>
      </c>
      <c r="D1474" s="276" t="s">
        <v>9</v>
      </c>
      <c r="E1474" s="276" t="s">
        <v>9</v>
      </c>
    </row>
    <row r="1475" spans="1:5" ht="12.75" customHeight="1" thickBot="1" x14ac:dyDescent="0.25">
      <c r="A1475" s="60" t="s">
        <v>17</v>
      </c>
      <c r="B1475" s="209"/>
      <c r="C1475" s="284"/>
      <c r="D1475" s="294"/>
      <c r="E1475" s="284">
        <v>1</v>
      </c>
    </row>
    <row r="1476" spans="1:5" ht="15.75" customHeight="1" thickBot="1" x14ac:dyDescent="0.25">
      <c r="A1476" s="60" t="s">
        <v>18</v>
      </c>
      <c r="B1476" s="209">
        <f>B1494</f>
        <v>0</v>
      </c>
      <c r="C1476" s="209">
        <f>C1494</f>
        <v>0</v>
      </c>
      <c r="D1476" s="209">
        <f>D1494</f>
        <v>0</v>
      </c>
      <c r="E1476" s="209">
        <f>E1494</f>
        <v>561</v>
      </c>
    </row>
    <row r="1477" spans="1:5" ht="12.75" thickBot="1" x14ac:dyDescent="0.25">
      <c r="A1477" s="60" t="s">
        <v>19</v>
      </c>
      <c r="B1477" s="209" t="e">
        <f>B1476/B1475</f>
        <v>#DIV/0!</v>
      </c>
      <c r="C1477" s="209" t="e">
        <f>C1476/C1475</f>
        <v>#DIV/0!</v>
      </c>
      <c r="D1477" s="209" t="e">
        <f>D1476/D1475</f>
        <v>#DIV/0!</v>
      </c>
      <c r="E1477" s="209">
        <f>E1476/E1475</f>
        <v>561</v>
      </c>
    </row>
    <row r="1478" spans="1:5" ht="12.75" thickBot="1" x14ac:dyDescent="0.25">
      <c r="A1478" s="60" t="s">
        <v>20</v>
      </c>
      <c r="B1478" s="209" t="s">
        <v>21</v>
      </c>
      <c r="C1478" s="277" t="e">
        <f>C1475/B1475-1</f>
        <v>#DIV/0!</v>
      </c>
      <c r="D1478" s="277" t="e">
        <f t="shared" ref="D1478:E1480" si="50">D1475/C1475-1</f>
        <v>#DIV/0!</v>
      </c>
      <c r="E1478" s="277" t="e">
        <f t="shared" si="50"/>
        <v>#DIV/0!</v>
      </c>
    </row>
    <row r="1479" spans="1:5" ht="12.75" thickBot="1" x14ac:dyDescent="0.25">
      <c r="A1479" s="60" t="s">
        <v>22</v>
      </c>
      <c r="B1479" s="209" t="s">
        <v>21</v>
      </c>
      <c r="C1479" s="277" t="e">
        <f>C1476/B1476-1</f>
        <v>#DIV/0!</v>
      </c>
      <c r="D1479" s="277" t="e">
        <f t="shared" si="50"/>
        <v>#DIV/0!</v>
      </c>
      <c r="E1479" s="277" t="e">
        <f t="shared" si="50"/>
        <v>#DIV/0!</v>
      </c>
    </row>
    <row r="1480" spans="1:5" ht="12.75" thickBot="1" x14ac:dyDescent="0.25">
      <c r="A1480" s="60" t="s">
        <v>23</v>
      </c>
      <c r="B1480" s="209" t="s">
        <v>21</v>
      </c>
      <c r="C1480" s="277" t="e">
        <f>C1477/B1477-1</f>
        <v>#DIV/0!</v>
      </c>
      <c r="D1480" s="277" t="e">
        <f t="shared" si="50"/>
        <v>#DIV/0!</v>
      </c>
      <c r="E1480" s="277" t="e">
        <f t="shared" si="50"/>
        <v>#DIV/0!</v>
      </c>
    </row>
    <row r="1481" spans="1:5" ht="12.75" customHeight="1" thickBot="1" x14ac:dyDescent="0.25">
      <c r="A1481" s="434" t="s">
        <v>512</v>
      </c>
      <c r="B1481" s="435"/>
      <c r="C1481" s="435"/>
      <c r="D1481" s="435"/>
      <c r="E1481" s="436"/>
    </row>
    <row r="1482" spans="1:5" x14ac:dyDescent="0.2">
      <c r="A1482" s="432"/>
      <c r="B1482" s="273">
        <v>2019</v>
      </c>
      <c r="C1482" s="274">
        <v>2020</v>
      </c>
      <c r="D1482" s="274">
        <v>2021</v>
      </c>
      <c r="E1482" s="274">
        <v>2022</v>
      </c>
    </row>
    <row r="1483" spans="1:5" ht="12.75" thickBot="1" x14ac:dyDescent="0.25">
      <c r="A1483" s="433"/>
      <c r="B1483" s="275" t="s">
        <v>8</v>
      </c>
      <c r="C1483" s="276" t="s">
        <v>9</v>
      </c>
      <c r="D1483" s="276" t="s">
        <v>9</v>
      </c>
      <c r="E1483" s="276" t="s">
        <v>9</v>
      </c>
    </row>
    <row r="1484" spans="1:5" ht="12.75" thickBot="1" x14ac:dyDescent="0.25">
      <c r="A1484" s="61" t="s">
        <v>36</v>
      </c>
      <c r="B1484" s="278">
        <f>B1485+B1486+B1487+B1488</f>
        <v>0</v>
      </c>
      <c r="C1484" s="278">
        <f>C1485+C1486+C1487+C1488</f>
        <v>0</v>
      </c>
      <c r="D1484" s="278">
        <f>D1485+D1486+D1487+D1488</f>
        <v>0</v>
      </c>
      <c r="E1484" s="278">
        <f>E1485+E1486+E1487+E1488</f>
        <v>0</v>
      </c>
    </row>
    <row r="1485" spans="1:5" ht="12.75" thickBot="1" x14ac:dyDescent="0.25">
      <c r="A1485" s="62" t="s">
        <v>57</v>
      </c>
      <c r="B1485" s="278"/>
      <c r="C1485" s="278"/>
      <c r="D1485" s="278"/>
      <c r="E1485" s="278"/>
    </row>
    <row r="1486" spans="1:5" ht="12.75" thickBot="1" x14ac:dyDescent="0.25">
      <c r="A1486" s="62" t="s">
        <v>61</v>
      </c>
      <c r="B1486" s="278"/>
      <c r="C1486" s="278"/>
      <c r="D1486" s="278"/>
      <c r="E1486" s="278"/>
    </row>
    <row r="1487" spans="1:5" ht="13.5" customHeight="1" thickBot="1" x14ac:dyDescent="0.25">
      <c r="A1487" s="62" t="s">
        <v>62</v>
      </c>
      <c r="B1487" s="278"/>
      <c r="C1487" s="278"/>
      <c r="D1487" s="278"/>
      <c r="E1487" s="278"/>
    </row>
    <row r="1488" spans="1:5" ht="12.75" thickBot="1" x14ac:dyDescent="0.25">
      <c r="A1488" s="62" t="s">
        <v>63</v>
      </c>
      <c r="B1488" s="278"/>
      <c r="C1488" s="278"/>
      <c r="D1488" s="278"/>
      <c r="E1488" s="278"/>
    </row>
    <row r="1489" spans="1:5" ht="12.75" thickBot="1" x14ac:dyDescent="0.25">
      <c r="A1489" s="61" t="s">
        <v>37</v>
      </c>
      <c r="B1489" s="279">
        <f>B1490+B1491+B1492+B1493</f>
        <v>0</v>
      </c>
      <c r="C1489" s="279">
        <f>C1490+C1491+C1492+C1493</f>
        <v>0</v>
      </c>
      <c r="D1489" s="279">
        <f>D1490+D1491+D1492+D1493</f>
        <v>0</v>
      </c>
      <c r="E1489" s="279">
        <f>E1490+E1491+E1492+E1493</f>
        <v>561</v>
      </c>
    </row>
    <row r="1490" spans="1:5" ht="12.75" thickBot="1" x14ac:dyDescent="0.25">
      <c r="A1490" s="62" t="s">
        <v>57</v>
      </c>
      <c r="B1490" s="279"/>
      <c r="C1490" s="279"/>
      <c r="D1490" s="279"/>
      <c r="E1490" s="279">
        <v>561</v>
      </c>
    </row>
    <row r="1491" spans="1:5" ht="12.75" thickBot="1" x14ac:dyDescent="0.25">
      <c r="A1491" s="62" t="s">
        <v>61</v>
      </c>
      <c r="B1491" s="279"/>
      <c r="C1491" s="279"/>
      <c r="D1491" s="279"/>
      <c r="E1491" s="279"/>
    </row>
    <row r="1492" spans="1:5" ht="12.75" thickBot="1" x14ac:dyDescent="0.25">
      <c r="A1492" s="62" t="s">
        <v>62</v>
      </c>
      <c r="B1492" s="279"/>
      <c r="C1492" s="279"/>
      <c r="D1492" s="279"/>
      <c r="E1492" s="279"/>
    </row>
    <row r="1493" spans="1:5" ht="12.75" thickBot="1" x14ac:dyDescent="0.25">
      <c r="A1493" s="67" t="s">
        <v>63</v>
      </c>
      <c r="B1493" s="279"/>
      <c r="C1493" s="279"/>
      <c r="D1493" s="279"/>
      <c r="E1493" s="279"/>
    </row>
    <row r="1494" spans="1:5" ht="12.75" thickBot="1" x14ac:dyDescent="0.25">
      <c r="A1494" s="95" t="s">
        <v>543</v>
      </c>
      <c r="B1494" s="279">
        <f>B1484+B1489</f>
        <v>0</v>
      </c>
      <c r="C1494" s="279">
        <f>C1484+C1489</f>
        <v>0</v>
      </c>
      <c r="D1494" s="279">
        <f>D1484+D1489</f>
        <v>0</v>
      </c>
      <c r="E1494" s="279">
        <f>E1484+E1489</f>
        <v>561</v>
      </c>
    </row>
    <row r="1495" spans="1:5" ht="12.75" thickBot="1" x14ac:dyDescent="0.25">
      <c r="A1495" s="90" t="s">
        <v>32</v>
      </c>
      <c r="B1495" s="283">
        <f>IF(B1494-B1476=0,0,"Error")</f>
        <v>0</v>
      </c>
      <c r="C1495" s="283">
        <f>IF(C1494-C1476=0,0,"Error")</f>
        <v>0</v>
      </c>
      <c r="D1495" s="283">
        <f>IF(D1494-D1476=0,0,"Error")</f>
        <v>0</v>
      </c>
      <c r="E1495" s="283">
        <f>IF(E1494-E1476=0,0,"Error")</f>
        <v>0</v>
      </c>
    </row>
    <row r="1496" spans="1:5" ht="12.75" thickBot="1" x14ac:dyDescent="0.25">
      <c r="A1496" s="93" t="s">
        <v>39</v>
      </c>
      <c r="B1496" s="455" t="s">
        <v>544</v>
      </c>
      <c r="C1496" s="457"/>
      <c r="D1496" s="457"/>
      <c r="E1496" s="458"/>
    </row>
    <row r="1497" spans="1:5" ht="28.5" customHeight="1" thickBot="1" x14ac:dyDescent="0.25">
      <c r="A1497" s="58" t="s">
        <v>545</v>
      </c>
      <c r="B1497" s="300" t="s">
        <v>546</v>
      </c>
      <c r="C1497" s="301" t="s">
        <v>60</v>
      </c>
      <c r="D1497" s="493" t="s">
        <v>547</v>
      </c>
      <c r="E1497" s="494"/>
    </row>
    <row r="1498" spans="1:5" ht="12.75" thickBot="1" x14ac:dyDescent="0.25">
      <c r="A1498" s="59" t="s">
        <v>15</v>
      </c>
      <c r="B1498" s="437" t="s">
        <v>548</v>
      </c>
      <c r="C1498" s="438"/>
      <c r="D1498" s="438"/>
      <c r="E1498" s="439"/>
    </row>
    <row r="1499" spans="1:5" ht="12.75" thickBot="1" x14ac:dyDescent="0.25">
      <c r="A1499" s="59" t="s">
        <v>16</v>
      </c>
      <c r="B1499" s="437" t="s">
        <v>549</v>
      </c>
      <c r="C1499" s="438"/>
      <c r="D1499" s="438"/>
      <c r="E1499" s="439"/>
    </row>
    <row r="1500" spans="1:5" x14ac:dyDescent="0.2">
      <c r="A1500" s="432"/>
      <c r="B1500" s="273">
        <v>2019</v>
      </c>
      <c r="C1500" s="274">
        <v>2020</v>
      </c>
      <c r="D1500" s="274">
        <v>2021</v>
      </c>
      <c r="E1500" s="274">
        <v>2022</v>
      </c>
    </row>
    <row r="1501" spans="1:5" ht="12.75" thickBot="1" x14ac:dyDescent="0.25">
      <c r="A1501" s="433"/>
      <c r="B1501" s="275" t="s">
        <v>8</v>
      </c>
      <c r="C1501" s="276" t="s">
        <v>9</v>
      </c>
      <c r="D1501" s="276" t="s">
        <v>9</v>
      </c>
      <c r="E1501" s="276" t="s">
        <v>9</v>
      </c>
    </row>
    <row r="1502" spans="1:5" ht="12.75" thickBot="1" x14ac:dyDescent="0.25">
      <c r="A1502" s="60" t="s">
        <v>17</v>
      </c>
      <c r="B1502" s="209">
        <v>0</v>
      </c>
      <c r="C1502" s="284"/>
      <c r="D1502" s="284">
        <v>663</v>
      </c>
      <c r="E1502" s="284">
        <v>1593</v>
      </c>
    </row>
    <row r="1503" spans="1:5" ht="12.75" thickBot="1" x14ac:dyDescent="0.25">
      <c r="A1503" s="60" t="s">
        <v>18</v>
      </c>
      <c r="B1503" s="209">
        <f>B1521</f>
        <v>0</v>
      </c>
      <c r="C1503" s="209">
        <f>C1521</f>
        <v>0</v>
      </c>
      <c r="D1503" s="209">
        <f>D1521</f>
        <v>59638</v>
      </c>
      <c r="E1503" s="209">
        <f>E1521</f>
        <v>143374</v>
      </c>
    </row>
    <row r="1504" spans="1:5" ht="12.75" thickBot="1" x14ac:dyDescent="0.25">
      <c r="A1504" s="60" t="s">
        <v>19</v>
      </c>
      <c r="B1504" s="209" t="e">
        <f>B1503/B1502</f>
        <v>#DIV/0!</v>
      </c>
      <c r="C1504" s="209" t="e">
        <f>C1503/C1502</f>
        <v>#DIV/0!</v>
      </c>
      <c r="D1504" s="209">
        <f>D1503/D1502</f>
        <v>89.951734539969834</v>
      </c>
      <c r="E1504" s="209">
        <f>E1503/E1502</f>
        <v>90.002510985561827</v>
      </c>
    </row>
    <row r="1505" spans="1:5" ht="12.75" thickBot="1" x14ac:dyDescent="0.25">
      <c r="A1505" s="60" t="s">
        <v>20</v>
      </c>
      <c r="B1505" s="209" t="s">
        <v>21</v>
      </c>
      <c r="C1505" s="277" t="e">
        <f>C1502/B1502-1</f>
        <v>#DIV/0!</v>
      </c>
      <c r="D1505" s="277" t="e">
        <f t="shared" ref="D1505:E1507" si="51">D1502/C1502-1</f>
        <v>#DIV/0!</v>
      </c>
      <c r="E1505" s="277">
        <f t="shared" si="51"/>
        <v>1.4027149321266967</v>
      </c>
    </row>
    <row r="1506" spans="1:5" ht="12.75" thickBot="1" x14ac:dyDescent="0.25">
      <c r="A1506" s="60" t="s">
        <v>22</v>
      </c>
      <c r="B1506" s="209" t="s">
        <v>21</v>
      </c>
      <c r="C1506" s="277" t="e">
        <f>C1503/B1503-1</f>
        <v>#DIV/0!</v>
      </c>
      <c r="D1506" s="277" t="e">
        <f t="shared" si="51"/>
        <v>#DIV/0!</v>
      </c>
      <c r="E1506" s="277">
        <f t="shared" si="51"/>
        <v>1.4040712297528422</v>
      </c>
    </row>
    <row r="1507" spans="1:5" ht="12.75" thickBot="1" x14ac:dyDescent="0.25">
      <c r="A1507" s="60" t="s">
        <v>23</v>
      </c>
      <c r="B1507" s="209" t="s">
        <v>21</v>
      </c>
      <c r="C1507" s="277" t="e">
        <f>C1504/B1504-1</f>
        <v>#DIV/0!</v>
      </c>
      <c r="D1507" s="277" t="e">
        <f t="shared" si="51"/>
        <v>#DIV/0!</v>
      </c>
      <c r="E1507" s="277">
        <f t="shared" si="51"/>
        <v>5.6448545268938943E-4</v>
      </c>
    </row>
    <row r="1508" spans="1:5" ht="12.75" customHeight="1" thickBot="1" x14ac:dyDescent="0.25">
      <c r="A1508" s="434" t="s">
        <v>550</v>
      </c>
      <c r="B1508" s="435"/>
      <c r="C1508" s="435"/>
      <c r="D1508" s="435"/>
      <c r="E1508" s="436"/>
    </row>
    <row r="1509" spans="1:5" ht="18" customHeight="1" x14ac:dyDescent="0.2">
      <c r="A1509" s="432"/>
      <c r="B1509" s="273">
        <v>2019</v>
      </c>
      <c r="C1509" s="274">
        <v>2020</v>
      </c>
      <c r="D1509" s="274">
        <v>2021</v>
      </c>
      <c r="E1509" s="274">
        <v>2022</v>
      </c>
    </row>
    <row r="1510" spans="1:5" ht="47.25" customHeight="1" thickBot="1" x14ac:dyDescent="0.25">
      <c r="A1510" s="433"/>
      <c r="B1510" s="275" t="s">
        <v>8</v>
      </c>
      <c r="C1510" s="276" t="s">
        <v>9</v>
      </c>
      <c r="D1510" s="276" t="s">
        <v>9</v>
      </c>
      <c r="E1510" s="276" t="s">
        <v>9</v>
      </c>
    </row>
    <row r="1511" spans="1:5" ht="12.75" thickBot="1" x14ac:dyDescent="0.25">
      <c r="A1511" s="61" t="s">
        <v>36</v>
      </c>
      <c r="B1511" s="278">
        <f>B1512+B1513+B1514+B1515</f>
        <v>0</v>
      </c>
      <c r="C1511" s="278">
        <f>C1512+C1513+C1514+C1515</f>
        <v>0</v>
      </c>
      <c r="D1511" s="278">
        <f>D1512+D1513+D1514+D1515</f>
        <v>0</v>
      </c>
      <c r="E1511" s="278">
        <f>E1512+E1513+E1514+E1515</f>
        <v>0</v>
      </c>
    </row>
    <row r="1512" spans="1:5" ht="12.75" thickBot="1" x14ac:dyDescent="0.25">
      <c r="A1512" s="62" t="s">
        <v>57</v>
      </c>
      <c r="B1512" s="278"/>
      <c r="C1512" s="278"/>
      <c r="D1512" s="278"/>
      <c r="E1512" s="278"/>
    </row>
    <row r="1513" spans="1:5" ht="12.75" thickBot="1" x14ac:dyDescent="0.25">
      <c r="A1513" s="62" t="s">
        <v>61</v>
      </c>
      <c r="B1513" s="278"/>
      <c r="C1513" s="278"/>
      <c r="D1513" s="278"/>
      <c r="E1513" s="278"/>
    </row>
    <row r="1514" spans="1:5" ht="12.75" thickBot="1" x14ac:dyDescent="0.25">
      <c r="A1514" s="62" t="s">
        <v>62</v>
      </c>
      <c r="B1514" s="278"/>
      <c r="C1514" s="278"/>
      <c r="D1514" s="278"/>
      <c r="E1514" s="278"/>
    </row>
    <row r="1515" spans="1:5" ht="12.75" thickBot="1" x14ac:dyDescent="0.25">
      <c r="A1515" s="62" t="s">
        <v>63</v>
      </c>
      <c r="B1515" s="278"/>
      <c r="C1515" s="278"/>
      <c r="D1515" s="278"/>
      <c r="E1515" s="278"/>
    </row>
    <row r="1516" spans="1:5" ht="12.75" thickBot="1" x14ac:dyDescent="0.25">
      <c r="A1516" s="61" t="s">
        <v>37</v>
      </c>
      <c r="B1516" s="279">
        <f>B1517+B1518+B1519+B1520</f>
        <v>0</v>
      </c>
      <c r="C1516" s="279">
        <f>C1517+C1518+C1519+C1520</f>
        <v>0</v>
      </c>
      <c r="D1516" s="279">
        <f>D1517+D1518+D1519+D1520</f>
        <v>59638</v>
      </c>
      <c r="E1516" s="279">
        <f>E1517+E1518+E1519+E1520</f>
        <v>143374</v>
      </c>
    </row>
    <row r="1517" spans="1:5" ht="12.75" thickBot="1" x14ac:dyDescent="0.25">
      <c r="A1517" s="62" t="s">
        <v>57</v>
      </c>
      <c r="B1517" s="279"/>
      <c r="C1517" s="279"/>
      <c r="D1517" s="279">
        <f>-737-14125+74500</f>
        <v>59638</v>
      </c>
      <c r="E1517" s="279">
        <f>-1433+144807</f>
        <v>143374</v>
      </c>
    </row>
    <row r="1518" spans="1:5" ht="12.75" thickBot="1" x14ac:dyDescent="0.25">
      <c r="A1518" s="62" t="s">
        <v>61</v>
      </c>
      <c r="B1518" s="279"/>
      <c r="C1518" s="279"/>
      <c r="D1518" s="279"/>
      <c r="E1518" s="279"/>
    </row>
    <row r="1519" spans="1:5" ht="12.75" thickBot="1" x14ac:dyDescent="0.25">
      <c r="A1519" s="62" t="s">
        <v>62</v>
      </c>
      <c r="B1519" s="279"/>
      <c r="C1519" s="279"/>
      <c r="D1519" s="279"/>
      <c r="E1519" s="279"/>
    </row>
    <row r="1520" spans="1:5" ht="13.5" customHeight="1" thickBot="1" x14ac:dyDescent="0.25">
      <c r="A1520" s="67" t="s">
        <v>63</v>
      </c>
      <c r="B1520" s="279"/>
      <c r="C1520" s="279"/>
      <c r="D1520" s="279"/>
      <c r="E1520" s="279"/>
    </row>
    <row r="1521" spans="1:5" ht="12.75" thickBot="1" x14ac:dyDescent="0.25">
      <c r="A1521" s="95" t="s">
        <v>551</v>
      </c>
      <c r="B1521" s="279">
        <f>B1511+B1516</f>
        <v>0</v>
      </c>
      <c r="C1521" s="279">
        <f>C1511+C1516</f>
        <v>0</v>
      </c>
      <c r="D1521" s="279">
        <f>D1511+D1516</f>
        <v>59638</v>
      </c>
      <c r="E1521" s="279">
        <f>E1511+E1516</f>
        <v>143374</v>
      </c>
    </row>
    <row r="1522" spans="1:5" ht="12.75" thickBot="1" x14ac:dyDescent="0.25">
      <c r="A1522" s="90" t="s">
        <v>32</v>
      </c>
      <c r="B1522" s="283">
        <f>IF(B1521-B1503=0,0,"Error")</f>
        <v>0</v>
      </c>
      <c r="C1522" s="283">
        <f>IF(C1521-C1503=0,0,"Error")</f>
        <v>0</v>
      </c>
      <c r="D1522" s="283">
        <f>IF(D1521-D1503=0,0,"Error")</f>
        <v>0</v>
      </c>
      <c r="E1522" s="283">
        <f>IF(E1521-E1503=0,0,"Error")</f>
        <v>0</v>
      </c>
    </row>
    <row r="1523" spans="1:5" ht="34.5" thickBot="1" x14ac:dyDescent="0.25">
      <c r="A1523" s="58" t="s">
        <v>552</v>
      </c>
      <c r="B1523" s="300" t="s">
        <v>553</v>
      </c>
      <c r="C1523" s="301" t="s">
        <v>60</v>
      </c>
      <c r="D1523" s="493"/>
      <c r="E1523" s="494"/>
    </row>
    <row r="1524" spans="1:5" ht="12.75" customHeight="1" thickBot="1" x14ac:dyDescent="0.25">
      <c r="A1524" s="59" t="s">
        <v>15</v>
      </c>
      <c r="B1524" s="446" t="s">
        <v>554</v>
      </c>
      <c r="C1524" s="447"/>
      <c r="D1524" s="447"/>
      <c r="E1524" s="448"/>
    </row>
    <row r="1525" spans="1:5" ht="12.75" thickBot="1" x14ac:dyDescent="0.25">
      <c r="A1525" s="59" t="s">
        <v>16</v>
      </c>
      <c r="B1525" s="437" t="s">
        <v>451</v>
      </c>
      <c r="C1525" s="438"/>
      <c r="D1525" s="438"/>
      <c r="E1525" s="439"/>
    </row>
    <row r="1526" spans="1:5" x14ac:dyDescent="0.2">
      <c r="A1526" s="432"/>
      <c r="B1526" s="273">
        <v>2019</v>
      </c>
      <c r="C1526" s="274">
        <v>2020</v>
      </c>
      <c r="D1526" s="274">
        <v>2021</v>
      </c>
      <c r="E1526" s="274">
        <v>2022</v>
      </c>
    </row>
    <row r="1527" spans="1:5" ht="12.75" thickBot="1" x14ac:dyDescent="0.25">
      <c r="A1527" s="433"/>
      <c r="B1527" s="275" t="s">
        <v>8</v>
      </c>
      <c r="C1527" s="276" t="s">
        <v>9</v>
      </c>
      <c r="D1527" s="276" t="s">
        <v>9</v>
      </c>
      <c r="E1527" s="276" t="s">
        <v>9</v>
      </c>
    </row>
    <row r="1528" spans="1:5" ht="12.75" thickBot="1" x14ac:dyDescent="0.25">
      <c r="A1528" s="60" t="s">
        <v>17</v>
      </c>
      <c r="B1528" s="209"/>
      <c r="C1528" s="284"/>
      <c r="D1528" s="284">
        <v>1</v>
      </c>
      <c r="E1528" s="294"/>
    </row>
    <row r="1529" spans="1:5" ht="12.75" thickBot="1" x14ac:dyDescent="0.25">
      <c r="A1529" s="60" t="s">
        <v>18</v>
      </c>
      <c r="B1529" s="209">
        <f>B1547</f>
        <v>0</v>
      </c>
      <c r="C1529" s="209">
        <f>C1547</f>
        <v>0</v>
      </c>
      <c r="D1529" s="209">
        <f>D1547</f>
        <v>14125</v>
      </c>
      <c r="E1529" s="209">
        <f>E1547</f>
        <v>0</v>
      </c>
    </row>
    <row r="1530" spans="1:5" ht="12.75" thickBot="1" x14ac:dyDescent="0.25">
      <c r="A1530" s="60" t="s">
        <v>19</v>
      </c>
      <c r="B1530" s="209" t="e">
        <f>B1529/B1528</f>
        <v>#DIV/0!</v>
      </c>
      <c r="C1530" s="209" t="e">
        <f>C1529/C1528</f>
        <v>#DIV/0!</v>
      </c>
      <c r="D1530" s="209">
        <f>D1529/D1528</f>
        <v>14125</v>
      </c>
      <c r="E1530" s="209" t="e">
        <f>E1529/E1528</f>
        <v>#DIV/0!</v>
      </c>
    </row>
    <row r="1531" spans="1:5" ht="12.75" thickBot="1" x14ac:dyDescent="0.25">
      <c r="A1531" s="60" t="s">
        <v>20</v>
      </c>
      <c r="B1531" s="209" t="s">
        <v>21</v>
      </c>
      <c r="C1531" s="277" t="e">
        <f>C1528/B1528-1</f>
        <v>#DIV/0!</v>
      </c>
      <c r="D1531" s="277" t="e">
        <f t="shared" ref="D1531:E1533" si="52">D1528/C1528-1</f>
        <v>#DIV/0!</v>
      </c>
      <c r="E1531" s="277">
        <f t="shared" si="52"/>
        <v>-1</v>
      </c>
    </row>
    <row r="1532" spans="1:5" ht="12.75" thickBot="1" x14ac:dyDescent="0.25">
      <c r="A1532" s="60" t="s">
        <v>22</v>
      </c>
      <c r="B1532" s="209" t="s">
        <v>21</v>
      </c>
      <c r="C1532" s="277" t="e">
        <f>C1529/B1529-1</f>
        <v>#DIV/0!</v>
      </c>
      <c r="D1532" s="277" t="e">
        <f t="shared" si="52"/>
        <v>#DIV/0!</v>
      </c>
      <c r="E1532" s="277">
        <f t="shared" si="52"/>
        <v>-1</v>
      </c>
    </row>
    <row r="1533" spans="1:5" ht="27.75" customHeight="1" thickBot="1" x14ac:dyDescent="0.25">
      <c r="A1533" s="60" t="s">
        <v>23</v>
      </c>
      <c r="B1533" s="209" t="s">
        <v>21</v>
      </c>
      <c r="C1533" s="277" t="e">
        <f>C1530/B1530-1</f>
        <v>#DIV/0!</v>
      </c>
      <c r="D1533" s="277" t="e">
        <f t="shared" si="52"/>
        <v>#DIV/0!</v>
      </c>
      <c r="E1533" s="277" t="e">
        <f t="shared" si="52"/>
        <v>#DIV/0!</v>
      </c>
    </row>
    <row r="1534" spans="1:5" ht="12.75" customHeight="1" thickBot="1" x14ac:dyDescent="0.25">
      <c r="A1534" s="434" t="s">
        <v>512</v>
      </c>
      <c r="B1534" s="435"/>
      <c r="C1534" s="435"/>
      <c r="D1534" s="435"/>
      <c r="E1534" s="436"/>
    </row>
    <row r="1535" spans="1:5" x14ac:dyDescent="0.2">
      <c r="A1535" s="432"/>
      <c r="B1535" s="273">
        <v>2019</v>
      </c>
      <c r="C1535" s="274">
        <v>2020</v>
      </c>
      <c r="D1535" s="274">
        <v>2021</v>
      </c>
      <c r="E1535" s="274">
        <v>2022</v>
      </c>
    </row>
    <row r="1536" spans="1:5" ht="12.75" thickBot="1" x14ac:dyDescent="0.25">
      <c r="A1536" s="433"/>
      <c r="B1536" s="275" t="s">
        <v>8</v>
      </c>
      <c r="C1536" s="276" t="s">
        <v>9</v>
      </c>
      <c r="D1536" s="276" t="s">
        <v>9</v>
      </c>
      <c r="E1536" s="276" t="s">
        <v>9</v>
      </c>
    </row>
    <row r="1537" spans="1:5" ht="12.75" thickBot="1" x14ac:dyDescent="0.25">
      <c r="A1537" s="61" t="s">
        <v>36</v>
      </c>
      <c r="B1537" s="278">
        <f>B1538+B1539+B1540+B1541</f>
        <v>0</v>
      </c>
      <c r="C1537" s="278">
        <f>C1538+C1539+C1540+C1541</f>
        <v>0</v>
      </c>
      <c r="D1537" s="278">
        <f>D1538+D1539+D1540+D1541</f>
        <v>0</v>
      </c>
      <c r="E1537" s="278">
        <f>E1538+E1539+E1540+E1541</f>
        <v>0</v>
      </c>
    </row>
    <row r="1538" spans="1:5" ht="12.75" thickBot="1" x14ac:dyDescent="0.25">
      <c r="A1538" s="62" t="s">
        <v>57</v>
      </c>
      <c r="B1538" s="278"/>
      <c r="C1538" s="278"/>
      <c r="D1538" s="278"/>
      <c r="E1538" s="278"/>
    </row>
    <row r="1539" spans="1:5" ht="12.75" thickBot="1" x14ac:dyDescent="0.25">
      <c r="A1539" s="62" t="s">
        <v>61</v>
      </c>
      <c r="B1539" s="278"/>
      <c r="C1539" s="278"/>
      <c r="D1539" s="278"/>
      <c r="E1539" s="278"/>
    </row>
    <row r="1540" spans="1:5" ht="12.75" thickBot="1" x14ac:dyDescent="0.25">
      <c r="A1540" s="62" t="s">
        <v>62</v>
      </c>
      <c r="B1540" s="278"/>
      <c r="C1540" s="278"/>
      <c r="D1540" s="278"/>
      <c r="E1540" s="278"/>
    </row>
    <row r="1541" spans="1:5" ht="12.75" thickBot="1" x14ac:dyDescent="0.25">
      <c r="A1541" s="62" t="s">
        <v>63</v>
      </c>
      <c r="B1541" s="278"/>
      <c r="C1541" s="278"/>
      <c r="D1541" s="278"/>
      <c r="E1541" s="278"/>
    </row>
    <row r="1542" spans="1:5" ht="12.75" thickBot="1" x14ac:dyDescent="0.25">
      <c r="A1542" s="61" t="s">
        <v>37</v>
      </c>
      <c r="B1542" s="279">
        <f>B1543+B1544+B1545+B1546</f>
        <v>0</v>
      </c>
      <c r="C1542" s="279">
        <f>C1543+C1544+C1545+C1546</f>
        <v>0</v>
      </c>
      <c r="D1542" s="279">
        <f>D1543+D1544+D1545+D1546</f>
        <v>14125</v>
      </c>
      <c r="E1542" s="279">
        <f>E1543+E1544+E1545+E1546</f>
        <v>0</v>
      </c>
    </row>
    <row r="1543" spans="1:5" ht="13.5" customHeight="1" thickBot="1" x14ac:dyDescent="0.25">
      <c r="A1543" s="62" t="s">
        <v>57</v>
      </c>
      <c r="B1543" s="279"/>
      <c r="C1543" s="279"/>
      <c r="D1543" s="279">
        <v>14125</v>
      </c>
      <c r="E1543" s="279"/>
    </row>
    <row r="1544" spans="1:5" ht="12.75" thickBot="1" x14ac:dyDescent="0.25">
      <c r="A1544" s="62" t="s">
        <v>61</v>
      </c>
      <c r="B1544" s="279"/>
      <c r="C1544" s="279"/>
      <c r="D1544" s="279"/>
      <c r="E1544" s="279"/>
    </row>
    <row r="1545" spans="1:5" ht="12.75" thickBot="1" x14ac:dyDescent="0.25">
      <c r="A1545" s="62" t="s">
        <v>62</v>
      </c>
      <c r="B1545" s="279"/>
      <c r="C1545" s="279"/>
      <c r="D1545" s="279"/>
      <c r="E1545" s="279"/>
    </row>
    <row r="1546" spans="1:5" ht="12.75" thickBot="1" x14ac:dyDescent="0.25">
      <c r="A1546" s="67" t="s">
        <v>63</v>
      </c>
      <c r="B1546" s="279"/>
      <c r="C1546" s="279"/>
      <c r="D1546" s="279"/>
      <c r="E1546" s="279"/>
    </row>
    <row r="1547" spans="1:5" ht="12.75" thickBot="1" x14ac:dyDescent="0.25">
      <c r="A1547" s="95" t="s">
        <v>555</v>
      </c>
      <c r="B1547" s="279">
        <f>B1537+B1542</f>
        <v>0</v>
      </c>
      <c r="C1547" s="279">
        <f>C1537+C1542</f>
        <v>0</v>
      </c>
      <c r="D1547" s="279">
        <f>D1537+D1542</f>
        <v>14125</v>
      </c>
      <c r="E1547" s="279">
        <f>E1537+E1542</f>
        <v>0</v>
      </c>
    </row>
    <row r="1548" spans="1:5" ht="12.75" thickBot="1" x14ac:dyDescent="0.25">
      <c r="A1548" s="90" t="s">
        <v>32</v>
      </c>
      <c r="B1548" s="283">
        <f>IF(B1547-B1529=0,0,"Error")</f>
        <v>0</v>
      </c>
      <c r="C1548" s="283">
        <f>IF(C1547-C1529=0,0,"Error")</f>
        <v>0</v>
      </c>
      <c r="D1548" s="283">
        <f>IF(D1547-D1529=0,0,"Error")</f>
        <v>0</v>
      </c>
      <c r="E1548" s="283">
        <f>IF(E1547-E1529=0,0,"Error")</f>
        <v>0</v>
      </c>
    </row>
    <row r="1549" spans="1:5" ht="34.5" thickBot="1" x14ac:dyDescent="0.25">
      <c r="A1549" s="58" t="s">
        <v>556</v>
      </c>
      <c r="B1549" s="300" t="s">
        <v>557</v>
      </c>
      <c r="C1549" s="301" t="s">
        <v>60</v>
      </c>
      <c r="D1549" s="493"/>
      <c r="E1549" s="494"/>
    </row>
    <row r="1550" spans="1:5" ht="12.75" thickBot="1" x14ac:dyDescent="0.25">
      <c r="A1550" s="59" t="s">
        <v>15</v>
      </c>
      <c r="B1550" s="437" t="s">
        <v>558</v>
      </c>
      <c r="C1550" s="438"/>
      <c r="D1550" s="438"/>
      <c r="E1550" s="439"/>
    </row>
    <row r="1551" spans="1:5" ht="12.75" thickBot="1" x14ac:dyDescent="0.25">
      <c r="A1551" s="59" t="s">
        <v>16</v>
      </c>
      <c r="B1551" s="437" t="s">
        <v>451</v>
      </c>
      <c r="C1551" s="438"/>
      <c r="D1551" s="438"/>
      <c r="E1551" s="439"/>
    </row>
    <row r="1552" spans="1:5" x14ac:dyDescent="0.2">
      <c r="A1552" s="432"/>
      <c r="B1552" s="273">
        <v>2019</v>
      </c>
      <c r="C1552" s="274">
        <v>2020</v>
      </c>
      <c r="D1552" s="274">
        <v>2021</v>
      </c>
      <c r="E1552" s="274">
        <v>2022</v>
      </c>
    </row>
    <row r="1553" spans="1:5" ht="12.75" thickBot="1" x14ac:dyDescent="0.25">
      <c r="A1553" s="433"/>
      <c r="B1553" s="275" t="s">
        <v>8</v>
      </c>
      <c r="C1553" s="276" t="s">
        <v>9</v>
      </c>
      <c r="D1553" s="276" t="s">
        <v>9</v>
      </c>
      <c r="E1553" s="276" t="s">
        <v>9</v>
      </c>
    </row>
    <row r="1554" spans="1:5" ht="12.75" thickBot="1" x14ac:dyDescent="0.25">
      <c r="A1554" s="60" t="s">
        <v>17</v>
      </c>
      <c r="B1554" s="209"/>
      <c r="C1554" s="284"/>
      <c r="D1554" s="284">
        <v>1</v>
      </c>
      <c r="E1554" s="284">
        <v>1</v>
      </c>
    </row>
    <row r="1555" spans="1:5" ht="12.75" thickBot="1" x14ac:dyDescent="0.25">
      <c r="A1555" s="60" t="s">
        <v>18</v>
      </c>
      <c r="B1555" s="209">
        <f>B1573</f>
        <v>0</v>
      </c>
      <c r="C1555" s="209">
        <f>C1573</f>
        <v>0</v>
      </c>
      <c r="D1555" s="209">
        <f>D1573</f>
        <v>737</v>
      </c>
      <c r="E1555" s="209">
        <f>E1573</f>
        <v>1433</v>
      </c>
    </row>
    <row r="1556" spans="1:5" ht="38.25" customHeight="1" thickBot="1" x14ac:dyDescent="0.25">
      <c r="A1556" s="60" t="s">
        <v>19</v>
      </c>
      <c r="B1556" s="209" t="e">
        <f>B1555/B1554</f>
        <v>#DIV/0!</v>
      </c>
      <c r="C1556" s="209" t="e">
        <f>C1555/C1554</f>
        <v>#DIV/0!</v>
      </c>
      <c r="D1556" s="209">
        <f>D1555/D1554</f>
        <v>737</v>
      </c>
      <c r="E1556" s="209">
        <f>E1555/E1554</f>
        <v>1433</v>
      </c>
    </row>
    <row r="1557" spans="1:5" ht="12.75" thickBot="1" x14ac:dyDescent="0.25">
      <c r="A1557" s="60" t="s">
        <v>20</v>
      </c>
      <c r="B1557" s="209" t="s">
        <v>21</v>
      </c>
      <c r="C1557" s="277" t="e">
        <f>C1554/B1554-1</f>
        <v>#DIV/0!</v>
      </c>
      <c r="D1557" s="277" t="e">
        <f t="shared" ref="D1557:E1559" si="53">D1554/C1554-1</f>
        <v>#DIV/0!</v>
      </c>
      <c r="E1557" s="277">
        <f t="shared" si="53"/>
        <v>0</v>
      </c>
    </row>
    <row r="1558" spans="1:5" ht="12.75" thickBot="1" x14ac:dyDescent="0.25">
      <c r="A1558" s="60" t="s">
        <v>22</v>
      </c>
      <c r="B1558" s="209" t="s">
        <v>21</v>
      </c>
      <c r="C1558" s="277" t="e">
        <f>C1555/B1555-1</f>
        <v>#DIV/0!</v>
      </c>
      <c r="D1558" s="277" t="e">
        <f t="shared" si="53"/>
        <v>#DIV/0!</v>
      </c>
      <c r="E1558" s="277">
        <f t="shared" si="53"/>
        <v>0.94436906377204877</v>
      </c>
    </row>
    <row r="1559" spans="1:5" ht="12.75" thickBot="1" x14ac:dyDescent="0.25">
      <c r="A1559" s="60" t="s">
        <v>23</v>
      </c>
      <c r="B1559" s="209" t="s">
        <v>21</v>
      </c>
      <c r="C1559" s="277" t="e">
        <f>C1556/B1556-1</f>
        <v>#DIV/0!</v>
      </c>
      <c r="D1559" s="277" t="e">
        <f t="shared" si="53"/>
        <v>#DIV/0!</v>
      </c>
      <c r="E1559" s="277">
        <f t="shared" si="53"/>
        <v>0.94436906377204877</v>
      </c>
    </row>
    <row r="1560" spans="1:5" ht="12.75" customHeight="1" thickBot="1" x14ac:dyDescent="0.25">
      <c r="A1560" s="434" t="s">
        <v>512</v>
      </c>
      <c r="B1560" s="435"/>
      <c r="C1560" s="435"/>
      <c r="D1560" s="435"/>
      <c r="E1560" s="436"/>
    </row>
    <row r="1561" spans="1:5" x14ac:dyDescent="0.2">
      <c r="A1561" s="432"/>
      <c r="B1561" s="273">
        <v>2019</v>
      </c>
      <c r="C1561" s="274">
        <v>2020</v>
      </c>
      <c r="D1561" s="274">
        <v>2021</v>
      </c>
      <c r="E1561" s="274">
        <v>2022</v>
      </c>
    </row>
    <row r="1562" spans="1:5" ht="12.75" thickBot="1" x14ac:dyDescent="0.25">
      <c r="A1562" s="433"/>
      <c r="B1562" s="275" t="s">
        <v>8</v>
      </c>
      <c r="C1562" s="276" t="s">
        <v>9</v>
      </c>
      <c r="D1562" s="276" t="s">
        <v>9</v>
      </c>
      <c r="E1562" s="276" t="s">
        <v>9</v>
      </c>
    </row>
    <row r="1563" spans="1:5" ht="12.75" thickBot="1" x14ac:dyDescent="0.25">
      <c r="A1563" s="61" t="s">
        <v>36</v>
      </c>
      <c r="B1563" s="278">
        <f>B1564+B1565+B1566+B1567</f>
        <v>0</v>
      </c>
      <c r="C1563" s="278">
        <f>C1564+C1565+C1566+C1567</f>
        <v>0</v>
      </c>
      <c r="D1563" s="278">
        <f>D1564+D1565+D1566+D1567</f>
        <v>0</v>
      </c>
      <c r="E1563" s="278">
        <f>E1564+E1565+E1566+E1567</f>
        <v>0</v>
      </c>
    </row>
    <row r="1564" spans="1:5" ht="12.75" thickBot="1" x14ac:dyDescent="0.25">
      <c r="A1564" s="62" t="s">
        <v>57</v>
      </c>
      <c r="B1564" s="278"/>
      <c r="C1564" s="278"/>
      <c r="D1564" s="278"/>
      <c r="E1564" s="278"/>
    </row>
    <row r="1565" spans="1:5" ht="12.75" thickBot="1" x14ac:dyDescent="0.25">
      <c r="A1565" s="62" t="s">
        <v>61</v>
      </c>
      <c r="B1565" s="278"/>
      <c r="C1565" s="278"/>
      <c r="D1565" s="278"/>
      <c r="E1565" s="278"/>
    </row>
    <row r="1566" spans="1:5" ht="13.5" customHeight="1" thickBot="1" x14ac:dyDescent="0.25">
      <c r="A1566" s="62" t="s">
        <v>62</v>
      </c>
      <c r="B1566" s="278"/>
      <c r="C1566" s="278"/>
      <c r="D1566" s="278"/>
      <c r="E1566" s="278"/>
    </row>
    <row r="1567" spans="1:5" ht="12.75" thickBot="1" x14ac:dyDescent="0.25">
      <c r="A1567" s="62" t="s">
        <v>63</v>
      </c>
      <c r="B1567" s="278"/>
      <c r="C1567" s="278"/>
      <c r="D1567" s="278"/>
      <c r="E1567" s="278"/>
    </row>
    <row r="1568" spans="1:5" ht="12.75" thickBot="1" x14ac:dyDescent="0.25">
      <c r="A1568" s="61" t="s">
        <v>37</v>
      </c>
      <c r="B1568" s="279">
        <f>B1569+B1570+B1571+B1572</f>
        <v>0</v>
      </c>
      <c r="C1568" s="279">
        <f>C1569+C1570+C1571+C1572</f>
        <v>0</v>
      </c>
      <c r="D1568" s="279">
        <f>D1569+D1570+D1571+D1572</f>
        <v>737</v>
      </c>
      <c r="E1568" s="279">
        <f>E1569+E1570+E1571+E1572</f>
        <v>1433</v>
      </c>
    </row>
    <row r="1569" spans="1:5" ht="12.75" thickBot="1" x14ac:dyDescent="0.25">
      <c r="A1569" s="62" t="s">
        <v>57</v>
      </c>
      <c r="B1569" s="279"/>
      <c r="C1569" s="279"/>
      <c r="D1569" s="279">
        <v>737</v>
      </c>
      <c r="E1569" s="279">
        <v>1433</v>
      </c>
    </row>
    <row r="1570" spans="1:5" ht="12.75" thickBot="1" x14ac:dyDescent="0.25">
      <c r="A1570" s="62" t="s">
        <v>61</v>
      </c>
      <c r="B1570" s="279"/>
      <c r="C1570" s="279"/>
      <c r="D1570" s="279"/>
      <c r="E1570" s="279"/>
    </row>
    <row r="1571" spans="1:5" ht="12.75" thickBot="1" x14ac:dyDescent="0.25">
      <c r="A1571" s="62" t="s">
        <v>62</v>
      </c>
      <c r="B1571" s="279"/>
      <c r="C1571" s="279"/>
      <c r="D1571" s="279"/>
      <c r="E1571" s="279"/>
    </row>
    <row r="1572" spans="1:5" ht="12.75" thickBot="1" x14ac:dyDescent="0.25">
      <c r="A1572" s="67" t="s">
        <v>63</v>
      </c>
      <c r="B1572" s="279"/>
      <c r="C1572" s="279"/>
      <c r="D1572" s="279"/>
      <c r="E1572" s="279"/>
    </row>
    <row r="1573" spans="1:5" ht="12.75" thickBot="1" x14ac:dyDescent="0.25">
      <c r="A1573" s="95" t="s">
        <v>559</v>
      </c>
      <c r="B1573" s="279">
        <f>B1563+B1568</f>
        <v>0</v>
      </c>
      <c r="C1573" s="279">
        <f>C1563+C1568</f>
        <v>0</v>
      </c>
      <c r="D1573" s="279">
        <f>D1563+D1568</f>
        <v>737</v>
      </c>
      <c r="E1573" s="279">
        <f>E1563+E1568</f>
        <v>1433</v>
      </c>
    </row>
    <row r="1574" spans="1:5" ht="12.75" thickBot="1" x14ac:dyDescent="0.25">
      <c r="A1574" s="90" t="s">
        <v>32</v>
      </c>
      <c r="B1574" s="283">
        <f>IF(B1573-B1555=0,0,"Error")</f>
        <v>0</v>
      </c>
      <c r="C1574" s="283">
        <f>IF(C1573-C1555=0,0,"Error")</f>
        <v>0</v>
      </c>
      <c r="D1574" s="283">
        <f>IF(D1573-D1555=0,0,"Error")</f>
        <v>0</v>
      </c>
      <c r="E1574" s="283">
        <f>IF(E1573-E1555=0,0,"Error")</f>
        <v>0</v>
      </c>
    </row>
    <row r="1575" spans="1:5" ht="34.5" thickBot="1" x14ac:dyDescent="0.25">
      <c r="A1575" s="58" t="s">
        <v>560</v>
      </c>
      <c r="B1575" s="300" t="s">
        <v>561</v>
      </c>
      <c r="C1575" s="301" t="s">
        <v>60</v>
      </c>
      <c r="D1575" s="493" t="s">
        <v>562</v>
      </c>
      <c r="E1575" s="494"/>
    </row>
    <row r="1576" spans="1:5" ht="12.75" thickBot="1" x14ac:dyDescent="0.25">
      <c r="A1576" s="59" t="s">
        <v>15</v>
      </c>
      <c r="B1576" s="437" t="s">
        <v>563</v>
      </c>
      <c r="C1576" s="438"/>
      <c r="D1576" s="438"/>
      <c r="E1576" s="439"/>
    </row>
    <row r="1577" spans="1:5" ht="12.75" thickBot="1" x14ac:dyDescent="0.25">
      <c r="A1577" s="59" t="s">
        <v>16</v>
      </c>
      <c r="B1577" s="437" t="s">
        <v>549</v>
      </c>
      <c r="C1577" s="438"/>
      <c r="D1577" s="438"/>
      <c r="E1577" s="439"/>
    </row>
    <row r="1578" spans="1:5" x14ac:dyDescent="0.2">
      <c r="A1578" s="432"/>
      <c r="B1578" s="273">
        <v>2019</v>
      </c>
      <c r="C1578" s="274">
        <v>2020</v>
      </c>
      <c r="D1578" s="274">
        <v>2021</v>
      </c>
      <c r="E1578" s="274">
        <v>2022</v>
      </c>
    </row>
    <row r="1579" spans="1:5" ht="39" customHeight="1" thickBot="1" x14ac:dyDescent="0.25">
      <c r="A1579" s="433"/>
      <c r="B1579" s="275" t="s">
        <v>8</v>
      </c>
      <c r="C1579" s="276" t="s">
        <v>9</v>
      </c>
      <c r="D1579" s="276" t="s">
        <v>9</v>
      </c>
      <c r="E1579" s="276" t="s">
        <v>9</v>
      </c>
    </row>
    <row r="1580" spans="1:5" ht="12.75" thickBot="1" x14ac:dyDescent="0.25">
      <c r="A1580" s="60" t="s">
        <v>17</v>
      </c>
      <c r="B1580" s="209">
        <v>0</v>
      </c>
      <c r="C1580" s="284">
        <v>1181</v>
      </c>
      <c r="D1580" s="284">
        <v>2132</v>
      </c>
      <c r="E1580" s="284">
        <v>2132</v>
      </c>
    </row>
    <row r="1581" spans="1:5" ht="12.75" thickBot="1" x14ac:dyDescent="0.25">
      <c r="A1581" s="60" t="s">
        <v>18</v>
      </c>
      <c r="B1581" s="209">
        <f>B1599</f>
        <v>0</v>
      </c>
      <c r="C1581" s="209">
        <f>C1599</f>
        <v>85770</v>
      </c>
      <c r="D1581" s="209">
        <f>D1599</f>
        <v>154769</v>
      </c>
      <c r="E1581" s="209">
        <f>E1599</f>
        <v>155550</v>
      </c>
    </row>
    <row r="1582" spans="1:5" ht="12.75" thickBot="1" x14ac:dyDescent="0.25">
      <c r="A1582" s="60" t="s">
        <v>19</v>
      </c>
      <c r="B1582" s="209" t="e">
        <f>B1581/B1580</f>
        <v>#DIV/0!</v>
      </c>
      <c r="C1582" s="209">
        <f>C1581/C1580</f>
        <v>72.624894157493642</v>
      </c>
      <c r="D1582" s="209">
        <f>D1581/D1580</f>
        <v>72.593339587242028</v>
      </c>
      <c r="E1582" s="209">
        <f>E1581/E1580</f>
        <v>72.959662288930588</v>
      </c>
    </row>
    <row r="1583" spans="1:5" ht="12.75" thickBot="1" x14ac:dyDescent="0.25">
      <c r="A1583" s="60" t="s">
        <v>20</v>
      </c>
      <c r="B1583" s="209" t="s">
        <v>21</v>
      </c>
      <c r="C1583" s="277" t="e">
        <f>C1580/B1580-1</f>
        <v>#DIV/0!</v>
      </c>
      <c r="D1583" s="277">
        <f t="shared" ref="D1583:E1585" si="54">D1580/C1580-1</f>
        <v>0.80524978831498739</v>
      </c>
      <c r="E1583" s="277">
        <f t="shared" si="54"/>
        <v>0</v>
      </c>
    </row>
    <row r="1584" spans="1:5" ht="12.75" thickBot="1" x14ac:dyDescent="0.25">
      <c r="A1584" s="60" t="s">
        <v>22</v>
      </c>
      <c r="B1584" s="209" t="s">
        <v>21</v>
      </c>
      <c r="C1584" s="277" t="e">
        <f>C1581/B1581-1</f>
        <v>#DIV/0!</v>
      </c>
      <c r="D1584" s="277">
        <f t="shared" si="54"/>
        <v>0.80446543080331123</v>
      </c>
      <c r="E1584" s="277">
        <f t="shared" si="54"/>
        <v>5.0462301882159277E-3</v>
      </c>
    </row>
    <row r="1585" spans="1:5" ht="12.75" thickBot="1" x14ac:dyDescent="0.25">
      <c r="A1585" s="60" t="s">
        <v>23</v>
      </c>
      <c r="B1585" s="209" t="s">
        <v>21</v>
      </c>
      <c r="C1585" s="277" t="e">
        <f>C1582/B1582-1</f>
        <v>#DIV/0!</v>
      </c>
      <c r="D1585" s="277">
        <f t="shared" si="54"/>
        <v>-4.3448697058590113E-4</v>
      </c>
      <c r="E1585" s="277">
        <f t="shared" si="54"/>
        <v>5.0462301882161498E-3</v>
      </c>
    </row>
    <row r="1586" spans="1:5" ht="12.75" customHeight="1" thickBot="1" x14ac:dyDescent="0.25">
      <c r="A1586" s="434" t="s">
        <v>564</v>
      </c>
      <c r="B1586" s="435"/>
      <c r="C1586" s="435"/>
      <c r="D1586" s="435"/>
      <c r="E1586" s="436"/>
    </row>
    <row r="1587" spans="1:5" x14ac:dyDescent="0.2">
      <c r="A1587" s="432" t="s">
        <v>75</v>
      </c>
      <c r="B1587" s="273">
        <v>2019</v>
      </c>
      <c r="C1587" s="274">
        <v>2020</v>
      </c>
      <c r="D1587" s="274">
        <v>2021</v>
      </c>
      <c r="E1587" s="274">
        <v>2022</v>
      </c>
    </row>
    <row r="1588" spans="1:5" ht="12.75" thickBot="1" x14ac:dyDescent="0.25">
      <c r="A1588" s="433"/>
      <c r="B1588" s="275" t="s">
        <v>8</v>
      </c>
      <c r="C1588" s="276" t="s">
        <v>9</v>
      </c>
      <c r="D1588" s="276" t="s">
        <v>9</v>
      </c>
      <c r="E1588" s="276" t="s">
        <v>9</v>
      </c>
    </row>
    <row r="1589" spans="1:5" ht="13.5" customHeight="1" thickBot="1" x14ac:dyDescent="0.25">
      <c r="A1589" s="61" t="s">
        <v>36</v>
      </c>
      <c r="B1589" s="278">
        <f>B1590+B1591+B1592+B1593</f>
        <v>0</v>
      </c>
      <c r="C1589" s="278">
        <f>C1590+C1591+C1592+C1593</f>
        <v>0</v>
      </c>
      <c r="D1589" s="278">
        <f>D1590+D1591+D1592+D1593</f>
        <v>0</v>
      </c>
      <c r="E1589" s="278">
        <f>E1590+E1591+E1592+E1593</f>
        <v>0</v>
      </c>
    </row>
    <row r="1590" spans="1:5" ht="12.75" thickBot="1" x14ac:dyDescent="0.25">
      <c r="A1590" s="62" t="s">
        <v>57</v>
      </c>
      <c r="B1590" s="278"/>
      <c r="C1590" s="278"/>
      <c r="D1590" s="278"/>
      <c r="E1590" s="278"/>
    </row>
    <row r="1591" spans="1:5" ht="12.75" thickBot="1" x14ac:dyDescent="0.25">
      <c r="A1591" s="62" t="s">
        <v>61</v>
      </c>
      <c r="B1591" s="278"/>
      <c r="C1591" s="278"/>
      <c r="D1591" s="278"/>
      <c r="E1591" s="278"/>
    </row>
    <row r="1592" spans="1:5" ht="12.75" thickBot="1" x14ac:dyDescent="0.25">
      <c r="A1592" s="62" t="s">
        <v>62</v>
      </c>
      <c r="B1592" s="278"/>
      <c r="C1592" s="278"/>
      <c r="D1592" s="278"/>
      <c r="E1592" s="278"/>
    </row>
    <row r="1593" spans="1:5" ht="12.75" thickBot="1" x14ac:dyDescent="0.25">
      <c r="A1593" s="62" t="s">
        <v>63</v>
      </c>
      <c r="B1593" s="278"/>
      <c r="C1593" s="278"/>
      <c r="D1593" s="278"/>
      <c r="E1593" s="278"/>
    </row>
    <row r="1594" spans="1:5" ht="12.75" thickBot="1" x14ac:dyDescent="0.25">
      <c r="A1594" s="61" t="s">
        <v>37</v>
      </c>
      <c r="B1594" s="279">
        <f>B1595+B1596+B1597+B1598</f>
        <v>0</v>
      </c>
      <c r="C1594" s="279">
        <f>C1595+C1596+C1597+C1598</f>
        <v>85770</v>
      </c>
      <c r="D1594" s="279">
        <f>D1595+D1596+D1597+D1598</f>
        <v>154769</v>
      </c>
      <c r="E1594" s="279">
        <f>E1595+E1596+E1597+E1598</f>
        <v>155550</v>
      </c>
    </row>
    <row r="1595" spans="1:5" ht="12.75" thickBot="1" x14ac:dyDescent="0.25">
      <c r="A1595" s="62" t="s">
        <v>57</v>
      </c>
      <c r="B1595" s="279"/>
      <c r="C1595" s="279">
        <f>-1006-15851+102627</f>
        <v>85770</v>
      </c>
      <c r="D1595" s="279">
        <f>-1531+156300</f>
        <v>154769</v>
      </c>
      <c r="E1595" s="279">
        <f>-1543-376+157469</f>
        <v>155550</v>
      </c>
    </row>
    <row r="1596" spans="1:5" ht="12.75" thickBot="1" x14ac:dyDescent="0.25">
      <c r="A1596" s="62" t="s">
        <v>61</v>
      </c>
      <c r="B1596" s="279"/>
      <c r="C1596" s="279"/>
      <c r="D1596" s="279"/>
      <c r="E1596" s="279"/>
    </row>
    <row r="1597" spans="1:5" ht="12.75" thickBot="1" x14ac:dyDescent="0.25">
      <c r="A1597" s="62" t="s">
        <v>62</v>
      </c>
      <c r="B1597" s="279"/>
      <c r="C1597" s="279"/>
      <c r="D1597" s="279"/>
      <c r="E1597" s="279"/>
    </row>
    <row r="1598" spans="1:5" ht="12.75" thickBot="1" x14ac:dyDescent="0.25">
      <c r="A1598" s="67" t="s">
        <v>63</v>
      </c>
      <c r="B1598" s="279"/>
      <c r="C1598" s="279"/>
      <c r="D1598" s="279"/>
      <c r="E1598" s="279"/>
    </row>
    <row r="1599" spans="1:5" ht="12.75" thickBot="1" x14ac:dyDescent="0.25">
      <c r="A1599" s="95" t="s">
        <v>565</v>
      </c>
      <c r="B1599" s="279">
        <f>B1589+B1594</f>
        <v>0</v>
      </c>
      <c r="C1599" s="279">
        <f>C1589+C1594</f>
        <v>85770</v>
      </c>
      <c r="D1599" s="279">
        <f>D1589+D1594</f>
        <v>154769</v>
      </c>
      <c r="E1599" s="279">
        <f>E1589+E1594</f>
        <v>155550</v>
      </c>
    </row>
    <row r="1600" spans="1:5" ht="12.75" thickBot="1" x14ac:dyDescent="0.25">
      <c r="A1600" s="90" t="s">
        <v>32</v>
      </c>
      <c r="B1600" s="283">
        <f>IF(B1599-B1581=0,0,"Error")</f>
        <v>0</v>
      </c>
      <c r="C1600" s="283">
        <f>IF(C1599-C1581=0,0,"Error")</f>
        <v>0</v>
      </c>
      <c r="D1600" s="283">
        <f>IF(D1599-D1581=0,0,"Error")</f>
        <v>0</v>
      </c>
      <c r="E1600" s="283">
        <f>IF(E1599-E1581=0,0,"Error")</f>
        <v>0</v>
      </c>
    </row>
    <row r="1601" spans="1:5" ht="34.5" thickBot="1" x14ac:dyDescent="0.25">
      <c r="A1601" s="58" t="s">
        <v>566</v>
      </c>
      <c r="B1601" s="300" t="s">
        <v>567</v>
      </c>
      <c r="C1601" s="301" t="s">
        <v>60</v>
      </c>
      <c r="D1601" s="493"/>
      <c r="E1601" s="494"/>
    </row>
    <row r="1602" spans="1:5" ht="12.75" customHeight="1" thickBot="1" x14ac:dyDescent="0.25">
      <c r="A1602" s="59" t="s">
        <v>15</v>
      </c>
      <c r="B1602" s="446" t="s">
        <v>568</v>
      </c>
      <c r="C1602" s="447"/>
      <c r="D1602" s="447"/>
      <c r="E1602" s="448"/>
    </row>
    <row r="1603" spans="1:5" ht="12.75" thickBot="1" x14ac:dyDescent="0.25">
      <c r="A1603" s="59" t="s">
        <v>16</v>
      </c>
      <c r="B1603" s="437" t="s">
        <v>451</v>
      </c>
      <c r="C1603" s="438"/>
      <c r="D1603" s="438"/>
      <c r="E1603" s="439"/>
    </row>
    <row r="1604" spans="1:5" x14ac:dyDescent="0.2">
      <c r="A1604" s="432"/>
      <c r="B1604" s="273">
        <v>2019</v>
      </c>
      <c r="C1604" s="274">
        <v>2020</v>
      </c>
      <c r="D1604" s="274">
        <v>2021</v>
      </c>
      <c r="E1604" s="274">
        <v>2022</v>
      </c>
    </row>
    <row r="1605" spans="1:5" ht="13.5" customHeight="1" thickBot="1" x14ac:dyDescent="0.25">
      <c r="A1605" s="433"/>
      <c r="B1605" s="275" t="s">
        <v>8</v>
      </c>
      <c r="C1605" s="276" t="s">
        <v>9</v>
      </c>
      <c r="D1605" s="276" t="s">
        <v>9</v>
      </c>
      <c r="E1605" s="276" t="s">
        <v>9</v>
      </c>
    </row>
    <row r="1606" spans="1:5" ht="12.75" thickBot="1" x14ac:dyDescent="0.25">
      <c r="A1606" s="60" t="s">
        <v>17</v>
      </c>
      <c r="B1606" s="209"/>
      <c r="C1606" s="284">
        <v>1</v>
      </c>
      <c r="D1606" s="294"/>
      <c r="E1606" s="294"/>
    </row>
    <row r="1607" spans="1:5" ht="12.75" thickBot="1" x14ac:dyDescent="0.25">
      <c r="A1607" s="60" t="s">
        <v>18</v>
      </c>
      <c r="B1607" s="209">
        <f>B1625</f>
        <v>0</v>
      </c>
      <c r="C1607" s="209">
        <f>C1625</f>
        <v>15851</v>
      </c>
      <c r="D1607" s="209">
        <f>D1625</f>
        <v>0</v>
      </c>
      <c r="E1607" s="209">
        <f>E1625</f>
        <v>0</v>
      </c>
    </row>
    <row r="1608" spans="1:5" ht="12.75" thickBot="1" x14ac:dyDescent="0.25">
      <c r="A1608" s="60" t="s">
        <v>19</v>
      </c>
      <c r="B1608" s="209" t="e">
        <f>B1607/B1606</f>
        <v>#DIV/0!</v>
      </c>
      <c r="C1608" s="209">
        <f>C1607/C1606</f>
        <v>15851</v>
      </c>
      <c r="D1608" s="209" t="e">
        <f>D1607/D1606</f>
        <v>#DIV/0!</v>
      </c>
      <c r="E1608" s="209" t="e">
        <f>E1607/E1606</f>
        <v>#DIV/0!</v>
      </c>
    </row>
    <row r="1609" spans="1:5" ht="12.75" thickBot="1" x14ac:dyDescent="0.25">
      <c r="A1609" s="60" t="s">
        <v>20</v>
      </c>
      <c r="B1609" s="209" t="s">
        <v>21</v>
      </c>
      <c r="C1609" s="277" t="e">
        <f>C1606/B1606-1</f>
        <v>#DIV/0!</v>
      </c>
      <c r="D1609" s="277">
        <f t="shared" ref="D1609:E1611" si="55">D1606/C1606-1</f>
        <v>-1</v>
      </c>
      <c r="E1609" s="277" t="e">
        <f t="shared" si="55"/>
        <v>#DIV/0!</v>
      </c>
    </row>
    <row r="1610" spans="1:5" ht="12.75" thickBot="1" x14ac:dyDescent="0.25">
      <c r="A1610" s="60" t="s">
        <v>22</v>
      </c>
      <c r="B1610" s="209" t="s">
        <v>21</v>
      </c>
      <c r="C1610" s="277" t="e">
        <f>C1607/B1607-1</f>
        <v>#DIV/0!</v>
      </c>
      <c r="D1610" s="277">
        <f t="shared" si="55"/>
        <v>-1</v>
      </c>
      <c r="E1610" s="277" t="e">
        <f t="shared" si="55"/>
        <v>#DIV/0!</v>
      </c>
    </row>
    <row r="1611" spans="1:5" ht="12.75" thickBot="1" x14ac:dyDescent="0.25">
      <c r="A1611" s="60" t="s">
        <v>23</v>
      </c>
      <c r="B1611" s="209" t="s">
        <v>21</v>
      </c>
      <c r="C1611" s="277" t="e">
        <f>C1608/B1608-1</f>
        <v>#DIV/0!</v>
      </c>
      <c r="D1611" s="277" t="e">
        <f t="shared" si="55"/>
        <v>#DIV/0!</v>
      </c>
      <c r="E1611" s="277" t="e">
        <f t="shared" si="55"/>
        <v>#DIV/0!</v>
      </c>
    </row>
    <row r="1612" spans="1:5" ht="12.75" customHeight="1" thickBot="1" x14ac:dyDescent="0.25">
      <c r="A1612" s="434" t="s">
        <v>512</v>
      </c>
      <c r="B1612" s="435"/>
      <c r="C1612" s="435"/>
      <c r="D1612" s="435"/>
      <c r="E1612" s="436"/>
    </row>
    <row r="1613" spans="1:5" x14ac:dyDescent="0.2">
      <c r="A1613" s="432"/>
      <c r="B1613" s="273">
        <v>2019</v>
      </c>
      <c r="C1613" s="274">
        <v>2020</v>
      </c>
      <c r="D1613" s="274">
        <v>2021</v>
      </c>
      <c r="E1613" s="274">
        <v>2022</v>
      </c>
    </row>
    <row r="1614" spans="1:5" ht="12.75" thickBot="1" x14ac:dyDescent="0.25">
      <c r="A1614" s="433"/>
      <c r="B1614" s="275" t="s">
        <v>8</v>
      </c>
      <c r="C1614" s="276" t="s">
        <v>9</v>
      </c>
      <c r="D1614" s="276" t="s">
        <v>9</v>
      </c>
      <c r="E1614" s="276" t="s">
        <v>9</v>
      </c>
    </row>
    <row r="1615" spans="1:5" ht="13.5" customHeight="1" thickBot="1" x14ac:dyDescent="0.25">
      <c r="A1615" s="61" t="s">
        <v>36</v>
      </c>
      <c r="B1615" s="278">
        <f>B1616+B1617+B1618+B1619</f>
        <v>0</v>
      </c>
      <c r="C1615" s="278">
        <f>C1616+C1617+C1618+C1619</f>
        <v>0</v>
      </c>
      <c r="D1615" s="278">
        <f>D1616+D1617+D1618+D1619</f>
        <v>0</v>
      </c>
      <c r="E1615" s="278">
        <f>E1616+E1617+E1618+E1619</f>
        <v>0</v>
      </c>
    </row>
    <row r="1616" spans="1:5" ht="12.75" customHeight="1" thickBot="1" x14ac:dyDescent="0.25">
      <c r="A1616" s="62" t="s">
        <v>57</v>
      </c>
      <c r="B1616" s="278"/>
      <c r="C1616" s="278"/>
      <c r="D1616" s="278"/>
      <c r="E1616" s="278"/>
    </row>
    <row r="1617" spans="1:5" ht="9" customHeight="1" thickBot="1" x14ac:dyDescent="0.25">
      <c r="A1617" s="62" t="s">
        <v>61</v>
      </c>
      <c r="B1617" s="278"/>
      <c r="C1617" s="278"/>
      <c r="D1617" s="278"/>
      <c r="E1617" s="278"/>
    </row>
    <row r="1618" spans="1:5" ht="12.75" thickBot="1" x14ac:dyDescent="0.25">
      <c r="A1618" s="62" t="s">
        <v>62</v>
      </c>
      <c r="B1618" s="278"/>
      <c r="C1618" s="278"/>
      <c r="D1618" s="278"/>
      <c r="E1618" s="278"/>
    </row>
    <row r="1619" spans="1:5" ht="12.75" thickBot="1" x14ac:dyDescent="0.25">
      <c r="A1619" s="62" t="s">
        <v>63</v>
      </c>
      <c r="B1619" s="278"/>
      <c r="C1619" s="278"/>
      <c r="D1619" s="278"/>
      <c r="E1619" s="278"/>
    </row>
    <row r="1620" spans="1:5" ht="12.75" thickBot="1" x14ac:dyDescent="0.25">
      <c r="A1620" s="61" t="s">
        <v>37</v>
      </c>
      <c r="B1620" s="279">
        <f>B1621+B1622+B1623+B1624</f>
        <v>0</v>
      </c>
      <c r="C1620" s="279">
        <f>C1621+C1622+C1623+C1624</f>
        <v>15851</v>
      </c>
      <c r="D1620" s="279">
        <f>D1621+D1622+D1623+D1624</f>
        <v>0</v>
      </c>
      <c r="E1620" s="279">
        <f>E1621+E1622+E1623+E1624</f>
        <v>0</v>
      </c>
    </row>
    <row r="1621" spans="1:5" ht="12.75" customHeight="1" thickBot="1" x14ac:dyDescent="0.25">
      <c r="A1621" s="62" t="s">
        <v>57</v>
      </c>
      <c r="B1621" s="279"/>
      <c r="C1621" s="279">
        <v>15851</v>
      </c>
      <c r="D1621" s="279"/>
      <c r="E1621" s="279"/>
    </row>
    <row r="1622" spans="1:5" ht="12.75" thickBot="1" x14ac:dyDescent="0.25">
      <c r="A1622" s="62" t="s">
        <v>61</v>
      </c>
      <c r="B1622" s="279"/>
      <c r="C1622" s="279"/>
      <c r="D1622" s="279"/>
      <c r="E1622" s="279"/>
    </row>
    <row r="1623" spans="1:5" ht="12.75" thickBot="1" x14ac:dyDescent="0.25">
      <c r="A1623" s="62" t="s">
        <v>62</v>
      </c>
      <c r="B1623" s="279"/>
      <c r="C1623" s="279"/>
      <c r="D1623" s="279"/>
      <c r="E1623" s="279"/>
    </row>
    <row r="1624" spans="1:5" ht="12.75" thickBot="1" x14ac:dyDescent="0.25">
      <c r="A1624" s="67" t="s">
        <v>63</v>
      </c>
      <c r="B1624" s="279"/>
      <c r="C1624" s="279"/>
      <c r="D1624" s="279"/>
      <c r="E1624" s="279"/>
    </row>
    <row r="1625" spans="1:5" ht="12.75" thickBot="1" x14ac:dyDescent="0.25">
      <c r="A1625" s="95" t="s">
        <v>569</v>
      </c>
      <c r="B1625" s="279">
        <f>B1615+B1620</f>
        <v>0</v>
      </c>
      <c r="C1625" s="279">
        <f>C1615+C1620</f>
        <v>15851</v>
      </c>
      <c r="D1625" s="279">
        <f>D1615+D1620</f>
        <v>0</v>
      </c>
      <c r="E1625" s="279">
        <f>E1615+E1620</f>
        <v>0</v>
      </c>
    </row>
    <row r="1626" spans="1:5" ht="17.25" customHeight="1" thickBot="1" x14ac:dyDescent="0.25">
      <c r="A1626" s="90" t="s">
        <v>32</v>
      </c>
      <c r="B1626" s="283">
        <f>IF(B1625-B1607=0,0,"Error")</f>
        <v>0</v>
      </c>
      <c r="C1626" s="283">
        <f>IF(C1625-C1607=0,0,"Error")</f>
        <v>0</v>
      </c>
      <c r="D1626" s="283">
        <f>IF(D1625-D1607=0,0,"Error")</f>
        <v>0</v>
      </c>
      <c r="E1626" s="283">
        <f>IF(E1625-E1607=0,0,"Error")</f>
        <v>0</v>
      </c>
    </row>
    <row r="1627" spans="1:5" ht="34.5" thickBot="1" x14ac:dyDescent="0.25">
      <c r="A1627" s="58" t="s">
        <v>570</v>
      </c>
      <c r="B1627" s="300" t="s">
        <v>571</v>
      </c>
      <c r="C1627" s="301" t="s">
        <v>60</v>
      </c>
      <c r="D1627" s="493"/>
      <c r="E1627" s="494"/>
    </row>
    <row r="1628" spans="1:5" ht="12.75" customHeight="1" thickBot="1" x14ac:dyDescent="0.25">
      <c r="A1628" s="59" t="s">
        <v>15</v>
      </c>
      <c r="B1628" s="437" t="s">
        <v>572</v>
      </c>
      <c r="C1628" s="438"/>
      <c r="D1628" s="438"/>
      <c r="E1628" s="439"/>
    </row>
    <row r="1629" spans="1:5" ht="16.5" customHeight="1" thickBot="1" x14ac:dyDescent="0.25">
      <c r="A1629" s="59" t="s">
        <v>16</v>
      </c>
      <c r="B1629" s="437" t="s">
        <v>451</v>
      </c>
      <c r="C1629" s="438"/>
      <c r="D1629" s="438"/>
      <c r="E1629" s="439"/>
    </row>
    <row r="1630" spans="1:5" x14ac:dyDescent="0.2">
      <c r="A1630" s="432"/>
      <c r="B1630" s="273">
        <v>2019</v>
      </c>
      <c r="C1630" s="274">
        <v>2020</v>
      </c>
      <c r="D1630" s="274">
        <v>2021</v>
      </c>
      <c r="E1630" s="274">
        <v>2022</v>
      </c>
    </row>
    <row r="1631" spans="1:5" ht="12.75" thickBot="1" x14ac:dyDescent="0.25">
      <c r="A1631" s="433"/>
      <c r="B1631" s="275" t="s">
        <v>8</v>
      </c>
      <c r="C1631" s="276" t="s">
        <v>9</v>
      </c>
      <c r="D1631" s="276" t="s">
        <v>9</v>
      </c>
      <c r="E1631" s="276" t="s">
        <v>9</v>
      </c>
    </row>
    <row r="1632" spans="1:5" ht="12.75" thickBot="1" x14ac:dyDescent="0.25">
      <c r="A1632" s="60" t="s">
        <v>17</v>
      </c>
      <c r="B1632" s="209"/>
      <c r="C1632" s="284"/>
      <c r="D1632" s="294"/>
      <c r="E1632" s="284">
        <v>1</v>
      </c>
    </row>
    <row r="1633" spans="1:5" ht="12.75" thickBot="1" x14ac:dyDescent="0.25">
      <c r="A1633" s="60" t="s">
        <v>18</v>
      </c>
      <c r="B1633" s="209">
        <f>B1651</f>
        <v>0</v>
      </c>
      <c r="C1633" s="209">
        <f>C1651</f>
        <v>0</v>
      </c>
      <c r="D1633" s="209">
        <f>D1651</f>
        <v>0</v>
      </c>
      <c r="E1633" s="209">
        <f>E1651</f>
        <v>376</v>
      </c>
    </row>
    <row r="1634" spans="1:5" ht="12.75" thickBot="1" x14ac:dyDescent="0.25">
      <c r="A1634" s="60" t="s">
        <v>19</v>
      </c>
      <c r="B1634" s="209" t="e">
        <f>B1633/B1632</f>
        <v>#DIV/0!</v>
      </c>
      <c r="C1634" s="209" t="e">
        <f>C1633/C1632</f>
        <v>#DIV/0!</v>
      </c>
      <c r="D1634" s="209" t="e">
        <f>D1633/D1632</f>
        <v>#DIV/0!</v>
      </c>
      <c r="E1634" s="209">
        <f>E1633/E1632</f>
        <v>376</v>
      </c>
    </row>
    <row r="1635" spans="1:5" ht="12.75" thickBot="1" x14ac:dyDescent="0.25">
      <c r="A1635" s="60" t="s">
        <v>20</v>
      </c>
      <c r="B1635" s="209" t="s">
        <v>21</v>
      </c>
      <c r="C1635" s="277" t="e">
        <f>C1632/B1632-1</f>
        <v>#DIV/0!</v>
      </c>
      <c r="D1635" s="277" t="e">
        <f t="shared" ref="D1635:E1637" si="56">D1632/C1632-1</f>
        <v>#DIV/0!</v>
      </c>
      <c r="E1635" s="277" t="e">
        <f t="shared" si="56"/>
        <v>#DIV/0!</v>
      </c>
    </row>
    <row r="1636" spans="1:5" ht="13.5" customHeight="1" thickBot="1" x14ac:dyDescent="0.25">
      <c r="A1636" s="60" t="s">
        <v>22</v>
      </c>
      <c r="B1636" s="209" t="s">
        <v>21</v>
      </c>
      <c r="C1636" s="277" t="e">
        <f>C1633/B1633-1</f>
        <v>#DIV/0!</v>
      </c>
      <c r="D1636" s="277" t="e">
        <f t="shared" si="56"/>
        <v>#DIV/0!</v>
      </c>
      <c r="E1636" s="277" t="e">
        <f t="shared" si="56"/>
        <v>#DIV/0!</v>
      </c>
    </row>
    <row r="1637" spans="1:5" ht="12.75" customHeight="1" thickBot="1" x14ac:dyDescent="0.25">
      <c r="A1637" s="60" t="s">
        <v>23</v>
      </c>
      <c r="B1637" s="209" t="s">
        <v>21</v>
      </c>
      <c r="C1637" s="277" t="e">
        <f>C1634/B1634-1</f>
        <v>#DIV/0!</v>
      </c>
      <c r="D1637" s="277" t="e">
        <f t="shared" si="56"/>
        <v>#DIV/0!</v>
      </c>
      <c r="E1637" s="277" t="e">
        <f t="shared" si="56"/>
        <v>#DIV/0!</v>
      </c>
    </row>
    <row r="1638" spans="1:5" ht="9" customHeight="1" thickBot="1" x14ac:dyDescent="0.25">
      <c r="A1638" s="434" t="s">
        <v>512</v>
      </c>
      <c r="B1638" s="435"/>
      <c r="C1638" s="435"/>
      <c r="D1638" s="435"/>
      <c r="E1638" s="436"/>
    </row>
    <row r="1639" spans="1:5" x14ac:dyDescent="0.2">
      <c r="A1639" s="432"/>
      <c r="B1639" s="273">
        <v>2019</v>
      </c>
      <c r="C1639" s="274">
        <v>2020</v>
      </c>
      <c r="D1639" s="274">
        <v>2021</v>
      </c>
      <c r="E1639" s="274">
        <v>2022</v>
      </c>
    </row>
    <row r="1640" spans="1:5" ht="12.75" thickBot="1" x14ac:dyDescent="0.25">
      <c r="A1640" s="433"/>
      <c r="B1640" s="275" t="s">
        <v>8</v>
      </c>
      <c r="C1640" s="276" t="s">
        <v>9</v>
      </c>
      <c r="D1640" s="276" t="s">
        <v>9</v>
      </c>
      <c r="E1640" s="276" t="s">
        <v>9</v>
      </c>
    </row>
    <row r="1641" spans="1:5" ht="22.5" customHeight="1" thickBot="1" x14ac:dyDescent="0.25">
      <c r="A1641" s="61" t="s">
        <v>36</v>
      </c>
      <c r="B1641" s="278">
        <f>B1642+B1643+B1644+B1645</f>
        <v>0</v>
      </c>
      <c r="C1641" s="278">
        <f>C1642+C1643+C1644+C1645</f>
        <v>0</v>
      </c>
      <c r="D1641" s="278">
        <f>D1642+D1643+D1644+D1645</f>
        <v>0</v>
      </c>
      <c r="E1641" s="278">
        <f>E1642+E1643+E1644+E1645</f>
        <v>0</v>
      </c>
    </row>
    <row r="1642" spans="1:5" ht="33" customHeight="1" thickBot="1" x14ac:dyDescent="0.25">
      <c r="A1642" s="62" t="s">
        <v>57</v>
      </c>
      <c r="B1642" s="278"/>
      <c r="C1642" s="278"/>
      <c r="D1642" s="278"/>
      <c r="E1642" s="278"/>
    </row>
    <row r="1643" spans="1:5" ht="12.75" thickBot="1" x14ac:dyDescent="0.25">
      <c r="A1643" s="62" t="s">
        <v>61</v>
      </c>
      <c r="B1643" s="278"/>
      <c r="C1643" s="278"/>
      <c r="D1643" s="278"/>
      <c r="E1643" s="278"/>
    </row>
    <row r="1644" spans="1:5" ht="12.75" thickBot="1" x14ac:dyDescent="0.25">
      <c r="A1644" s="62" t="s">
        <v>62</v>
      </c>
      <c r="B1644" s="278"/>
      <c r="C1644" s="278"/>
      <c r="D1644" s="278"/>
      <c r="E1644" s="278"/>
    </row>
    <row r="1645" spans="1:5" ht="12.75" thickBot="1" x14ac:dyDescent="0.25">
      <c r="A1645" s="62" t="s">
        <v>63</v>
      </c>
      <c r="B1645" s="278"/>
      <c r="C1645" s="278"/>
      <c r="D1645" s="278"/>
      <c r="E1645" s="278"/>
    </row>
    <row r="1646" spans="1:5" ht="17.25" customHeight="1" thickBot="1" x14ac:dyDescent="0.25">
      <c r="A1646" s="61" t="s">
        <v>37</v>
      </c>
      <c r="B1646" s="279">
        <f>B1647+B1648+B1649+B1650</f>
        <v>0</v>
      </c>
      <c r="C1646" s="279">
        <f>C1647+C1648+C1649+C1650</f>
        <v>0</v>
      </c>
      <c r="D1646" s="279">
        <f>D1647+D1648+D1649+D1650</f>
        <v>0</v>
      </c>
      <c r="E1646" s="279">
        <f>E1647+E1648+E1649+E1650</f>
        <v>376</v>
      </c>
    </row>
    <row r="1647" spans="1:5" ht="12.75" thickBot="1" x14ac:dyDescent="0.25">
      <c r="A1647" s="62" t="s">
        <v>57</v>
      </c>
      <c r="B1647" s="279"/>
      <c r="C1647" s="279"/>
      <c r="D1647" s="279"/>
      <c r="E1647" s="279">
        <v>376</v>
      </c>
    </row>
    <row r="1648" spans="1:5" ht="15.75" customHeight="1" thickBot="1" x14ac:dyDescent="0.25">
      <c r="A1648" s="62" t="s">
        <v>61</v>
      </c>
      <c r="B1648" s="279"/>
      <c r="C1648" s="279"/>
      <c r="D1648" s="279"/>
      <c r="E1648" s="279"/>
    </row>
    <row r="1649" spans="1:5" ht="16.5" customHeight="1" thickBot="1" x14ac:dyDescent="0.25">
      <c r="A1649" s="62" t="s">
        <v>62</v>
      </c>
      <c r="B1649" s="279"/>
      <c r="C1649" s="279"/>
      <c r="D1649" s="279"/>
      <c r="E1649" s="279"/>
    </row>
    <row r="1650" spans="1:5" ht="12.75" thickBot="1" x14ac:dyDescent="0.25">
      <c r="A1650" s="67" t="s">
        <v>63</v>
      </c>
      <c r="B1650" s="279"/>
      <c r="C1650" s="279"/>
      <c r="D1650" s="279"/>
      <c r="E1650" s="279"/>
    </row>
    <row r="1651" spans="1:5" ht="12.75" thickBot="1" x14ac:dyDescent="0.25">
      <c r="A1651" s="95" t="s">
        <v>573</v>
      </c>
      <c r="B1651" s="279">
        <f>B1641+B1646</f>
        <v>0</v>
      </c>
      <c r="C1651" s="279">
        <f>C1641+C1646</f>
        <v>0</v>
      </c>
      <c r="D1651" s="279">
        <f>D1641+D1646</f>
        <v>0</v>
      </c>
      <c r="E1651" s="279">
        <f>E1641+E1646</f>
        <v>376</v>
      </c>
    </row>
    <row r="1652" spans="1:5" ht="12.75" thickBot="1" x14ac:dyDescent="0.25">
      <c r="A1652" s="90" t="s">
        <v>32</v>
      </c>
      <c r="B1652" s="283">
        <f>IF(B1651-B1633=0,0,"Error")</f>
        <v>0</v>
      </c>
      <c r="C1652" s="283">
        <f>IF(C1651-C1633=0,0,"Error")</f>
        <v>0</v>
      </c>
      <c r="D1652" s="283">
        <f>IF(D1651-D1633=0,0,"Error")</f>
        <v>0</v>
      </c>
      <c r="E1652" s="283">
        <f>IF(E1651-E1633=0,0,"Error")</f>
        <v>0</v>
      </c>
    </row>
    <row r="1653" spans="1:5" ht="34.5" thickBot="1" x14ac:dyDescent="0.25">
      <c r="A1653" s="58" t="s">
        <v>574</v>
      </c>
      <c r="B1653" s="300" t="s">
        <v>575</v>
      </c>
      <c r="C1653" s="301" t="s">
        <v>60</v>
      </c>
      <c r="D1653" s="493"/>
      <c r="E1653" s="494"/>
    </row>
    <row r="1654" spans="1:5" ht="13.5" customHeight="1" thickBot="1" x14ac:dyDescent="0.25">
      <c r="A1654" s="59" t="s">
        <v>15</v>
      </c>
      <c r="B1654" s="437" t="s">
        <v>576</v>
      </c>
      <c r="C1654" s="438"/>
      <c r="D1654" s="438"/>
      <c r="E1654" s="439"/>
    </row>
    <row r="1655" spans="1:5" ht="12.75" thickBot="1" x14ac:dyDescent="0.25">
      <c r="A1655" s="59" t="s">
        <v>16</v>
      </c>
      <c r="B1655" s="437" t="s">
        <v>451</v>
      </c>
      <c r="C1655" s="438"/>
      <c r="D1655" s="438"/>
      <c r="E1655" s="439"/>
    </row>
    <row r="1656" spans="1:5" x14ac:dyDescent="0.2">
      <c r="A1656" s="432"/>
      <c r="B1656" s="273">
        <v>2019</v>
      </c>
      <c r="C1656" s="274">
        <v>2020</v>
      </c>
      <c r="D1656" s="274">
        <v>2021</v>
      </c>
      <c r="E1656" s="274">
        <v>2022</v>
      </c>
    </row>
    <row r="1657" spans="1:5" ht="16.5" customHeight="1" thickBot="1" x14ac:dyDescent="0.25">
      <c r="A1657" s="433"/>
      <c r="B1657" s="275" t="s">
        <v>8</v>
      </c>
      <c r="C1657" s="276" t="s">
        <v>9</v>
      </c>
      <c r="D1657" s="276" t="s">
        <v>9</v>
      </c>
      <c r="E1657" s="276" t="s">
        <v>9</v>
      </c>
    </row>
    <row r="1658" spans="1:5" ht="17.25" customHeight="1" thickBot="1" x14ac:dyDescent="0.25">
      <c r="A1658" s="60" t="s">
        <v>17</v>
      </c>
      <c r="B1658" s="209"/>
      <c r="C1658" s="284">
        <v>1</v>
      </c>
      <c r="D1658" s="284">
        <v>1</v>
      </c>
      <c r="E1658" s="284">
        <v>1</v>
      </c>
    </row>
    <row r="1659" spans="1:5" ht="12.75" thickBot="1" x14ac:dyDescent="0.25">
      <c r="A1659" s="60" t="s">
        <v>18</v>
      </c>
      <c r="B1659" s="209">
        <f>B1677</f>
        <v>0</v>
      </c>
      <c r="C1659" s="209">
        <f>C1677</f>
        <v>1006</v>
      </c>
      <c r="D1659" s="209">
        <f>D1677</f>
        <v>1531</v>
      </c>
      <c r="E1659" s="209">
        <f>E1677</f>
        <v>1543</v>
      </c>
    </row>
    <row r="1660" spans="1:5" ht="12.75" thickBot="1" x14ac:dyDescent="0.25">
      <c r="A1660" s="60" t="s">
        <v>19</v>
      </c>
      <c r="B1660" s="209" t="e">
        <f>B1659/B1658</f>
        <v>#DIV/0!</v>
      </c>
      <c r="C1660" s="209">
        <f>C1659/C1658</f>
        <v>1006</v>
      </c>
      <c r="D1660" s="209">
        <f>D1659/D1658</f>
        <v>1531</v>
      </c>
      <c r="E1660" s="209">
        <f>E1659/E1658</f>
        <v>1543</v>
      </c>
    </row>
    <row r="1661" spans="1:5" ht="12.75" thickBot="1" x14ac:dyDescent="0.25">
      <c r="A1661" s="60" t="s">
        <v>20</v>
      </c>
      <c r="B1661" s="209" t="s">
        <v>21</v>
      </c>
      <c r="C1661" s="277" t="e">
        <f>C1658/B1658-1</f>
        <v>#DIV/0!</v>
      </c>
      <c r="D1661" s="277">
        <f t="shared" ref="D1661:E1663" si="57">D1658/C1658-1</f>
        <v>0</v>
      </c>
      <c r="E1661" s="277">
        <f t="shared" si="57"/>
        <v>0</v>
      </c>
    </row>
    <row r="1662" spans="1:5" ht="13.5" customHeight="1" thickBot="1" x14ac:dyDescent="0.25">
      <c r="A1662" s="60" t="s">
        <v>22</v>
      </c>
      <c r="B1662" s="209" t="s">
        <v>21</v>
      </c>
      <c r="C1662" s="277" t="e">
        <f>C1659/B1659-1</f>
        <v>#DIV/0!</v>
      </c>
      <c r="D1662" s="277">
        <f t="shared" si="57"/>
        <v>0.52186878727634189</v>
      </c>
      <c r="E1662" s="277">
        <f t="shared" si="57"/>
        <v>7.8380143696930027E-3</v>
      </c>
    </row>
    <row r="1663" spans="1:5" ht="12.75" thickBot="1" x14ac:dyDescent="0.25">
      <c r="A1663" s="60" t="s">
        <v>23</v>
      </c>
      <c r="B1663" s="209" t="s">
        <v>21</v>
      </c>
      <c r="C1663" s="277" t="e">
        <f>C1660/B1660-1</f>
        <v>#DIV/0!</v>
      </c>
      <c r="D1663" s="277">
        <f t="shared" si="57"/>
        <v>0.52186878727634189</v>
      </c>
      <c r="E1663" s="277">
        <f t="shared" si="57"/>
        <v>7.8380143696930027E-3</v>
      </c>
    </row>
    <row r="1664" spans="1:5" ht="17.25" customHeight="1" thickBot="1" x14ac:dyDescent="0.25">
      <c r="A1664" s="434" t="s">
        <v>512</v>
      </c>
      <c r="B1664" s="435"/>
      <c r="C1664" s="435"/>
      <c r="D1664" s="435"/>
      <c r="E1664" s="436"/>
    </row>
    <row r="1665" spans="1:5" x14ac:dyDescent="0.2">
      <c r="A1665" s="432"/>
      <c r="B1665" s="273">
        <v>2019</v>
      </c>
      <c r="C1665" s="274">
        <v>2020</v>
      </c>
      <c r="D1665" s="274">
        <v>2021</v>
      </c>
      <c r="E1665" s="274">
        <v>2022</v>
      </c>
    </row>
    <row r="1666" spans="1:5" ht="20.25" customHeight="1" thickBot="1" x14ac:dyDescent="0.25">
      <c r="A1666" s="433"/>
      <c r="B1666" s="275" t="s">
        <v>8</v>
      </c>
      <c r="C1666" s="276" t="s">
        <v>9</v>
      </c>
      <c r="D1666" s="276" t="s">
        <v>9</v>
      </c>
      <c r="E1666" s="276" t="s">
        <v>9</v>
      </c>
    </row>
    <row r="1667" spans="1:5" ht="21.75" customHeight="1" thickBot="1" x14ac:dyDescent="0.25">
      <c r="A1667" s="61" t="s">
        <v>36</v>
      </c>
      <c r="B1667" s="278">
        <f>B1668+B1669+B1670+B1671</f>
        <v>0</v>
      </c>
      <c r="C1667" s="278">
        <f>C1668+C1669+C1670+C1671</f>
        <v>0</v>
      </c>
      <c r="D1667" s="278">
        <f>D1668+D1669+D1670+D1671</f>
        <v>0</v>
      </c>
      <c r="E1667" s="278">
        <f>E1668+E1669+E1670+E1671</f>
        <v>0</v>
      </c>
    </row>
    <row r="1668" spans="1:5" ht="12.75" thickBot="1" x14ac:dyDescent="0.25">
      <c r="A1668" s="62" t="s">
        <v>57</v>
      </c>
      <c r="B1668" s="278"/>
      <c r="C1668" s="278"/>
      <c r="D1668" s="278"/>
      <c r="E1668" s="278"/>
    </row>
    <row r="1669" spans="1:5" ht="12.75" thickBot="1" x14ac:dyDescent="0.25">
      <c r="A1669" s="62" t="s">
        <v>61</v>
      </c>
      <c r="B1669" s="278"/>
      <c r="C1669" s="278"/>
      <c r="D1669" s="278"/>
      <c r="E1669" s="278"/>
    </row>
    <row r="1670" spans="1:5" ht="12.75" thickBot="1" x14ac:dyDescent="0.25">
      <c r="A1670" s="62" t="s">
        <v>62</v>
      </c>
      <c r="B1670" s="278"/>
      <c r="C1670" s="278"/>
      <c r="D1670" s="278"/>
      <c r="E1670" s="278"/>
    </row>
    <row r="1671" spans="1:5" ht="12.75" thickBot="1" x14ac:dyDescent="0.25">
      <c r="A1671" s="62" t="s">
        <v>63</v>
      </c>
      <c r="B1671" s="278"/>
      <c r="C1671" s="278"/>
      <c r="D1671" s="278"/>
      <c r="E1671" s="278"/>
    </row>
    <row r="1672" spans="1:5" ht="13.5" customHeight="1" thickBot="1" x14ac:dyDescent="0.25">
      <c r="A1672" s="61" t="s">
        <v>37</v>
      </c>
      <c r="B1672" s="279">
        <f>B1673+B1674+B1675+B1676</f>
        <v>0</v>
      </c>
      <c r="C1672" s="279">
        <f>C1673+C1674+C1675+C1676</f>
        <v>1006</v>
      </c>
      <c r="D1672" s="279">
        <f>D1673+D1674+D1675+D1676</f>
        <v>1531</v>
      </c>
      <c r="E1672" s="279">
        <f>E1673+E1674+E1675+E1676</f>
        <v>1543</v>
      </c>
    </row>
    <row r="1673" spans="1:5" ht="12.75" thickBot="1" x14ac:dyDescent="0.25">
      <c r="A1673" s="62" t="s">
        <v>57</v>
      </c>
      <c r="B1673" s="279"/>
      <c r="C1673" s="279">
        <v>1006</v>
      </c>
      <c r="D1673" s="279">
        <v>1531</v>
      </c>
      <c r="E1673" s="279">
        <v>1543</v>
      </c>
    </row>
    <row r="1674" spans="1:5" ht="12.75" thickBot="1" x14ac:dyDescent="0.25">
      <c r="A1674" s="62" t="s">
        <v>61</v>
      </c>
      <c r="B1674" s="279"/>
      <c r="C1674" s="279"/>
      <c r="D1674" s="279"/>
      <c r="E1674" s="279"/>
    </row>
    <row r="1675" spans="1:5" ht="12.75" thickBot="1" x14ac:dyDescent="0.25">
      <c r="A1675" s="62" t="s">
        <v>62</v>
      </c>
      <c r="B1675" s="279"/>
      <c r="C1675" s="279"/>
      <c r="D1675" s="279"/>
      <c r="E1675" s="279"/>
    </row>
    <row r="1676" spans="1:5" ht="12.75" thickBot="1" x14ac:dyDescent="0.25">
      <c r="A1676" s="67" t="s">
        <v>63</v>
      </c>
      <c r="B1676" s="279"/>
      <c r="C1676" s="279"/>
      <c r="D1676" s="279"/>
      <c r="E1676" s="279"/>
    </row>
    <row r="1677" spans="1:5" ht="17.25" customHeight="1" thickBot="1" x14ac:dyDescent="0.25">
      <c r="A1677" s="95" t="s">
        <v>577</v>
      </c>
      <c r="B1677" s="279">
        <f>B1667+B1672</f>
        <v>0</v>
      </c>
      <c r="C1677" s="279">
        <f>C1667+C1672</f>
        <v>1006</v>
      </c>
      <c r="D1677" s="279">
        <f>D1667+D1672</f>
        <v>1531</v>
      </c>
      <c r="E1677" s="279">
        <f>E1667+E1672</f>
        <v>1543</v>
      </c>
    </row>
    <row r="1678" spans="1:5" ht="12.75" thickBot="1" x14ac:dyDescent="0.25">
      <c r="A1678" s="90" t="s">
        <v>32</v>
      </c>
      <c r="B1678" s="283">
        <f>IF(B1677-B1659=0,0,"Error")</f>
        <v>0</v>
      </c>
      <c r="C1678" s="283">
        <f>IF(C1677-C1659=0,0,"Error")</f>
        <v>0</v>
      </c>
      <c r="D1678" s="283">
        <f>IF(D1677-D1659=0,0,"Error")</f>
        <v>0</v>
      </c>
      <c r="E1678" s="283">
        <f>IF(E1677-E1659=0,0,"Error")</f>
        <v>0</v>
      </c>
    </row>
    <row r="1679" spans="1:5" ht="12.75" thickBot="1" x14ac:dyDescent="0.25">
      <c r="A1679" s="93" t="s">
        <v>39</v>
      </c>
      <c r="B1679" s="495" t="s">
        <v>578</v>
      </c>
      <c r="C1679" s="496"/>
      <c r="D1679" s="496"/>
      <c r="E1679" s="497"/>
    </row>
    <row r="1680" spans="1:5" ht="43.5" customHeight="1" thickBot="1" x14ac:dyDescent="0.25">
      <c r="A1680" s="58" t="s">
        <v>579</v>
      </c>
      <c r="B1680" s="300" t="s">
        <v>580</v>
      </c>
      <c r="C1680" s="301" t="s">
        <v>60</v>
      </c>
      <c r="D1680" s="487" t="s">
        <v>581</v>
      </c>
      <c r="E1680" s="488"/>
    </row>
    <row r="1681" spans="1:5" ht="12.75" customHeight="1" thickBot="1" x14ac:dyDescent="0.25">
      <c r="A1681" s="59" t="s">
        <v>15</v>
      </c>
      <c r="B1681" s="429" t="s">
        <v>582</v>
      </c>
      <c r="C1681" s="430"/>
      <c r="D1681" s="430"/>
      <c r="E1681" s="431"/>
    </row>
    <row r="1682" spans="1:5" ht="12.75" thickBot="1" x14ac:dyDescent="0.25">
      <c r="A1682" s="59" t="s">
        <v>16</v>
      </c>
      <c r="B1682" s="437" t="s">
        <v>583</v>
      </c>
      <c r="C1682" s="438"/>
      <c r="D1682" s="438"/>
      <c r="E1682" s="439"/>
    </row>
    <row r="1683" spans="1:5" x14ac:dyDescent="0.2">
      <c r="A1683" s="432"/>
      <c r="B1683" s="273">
        <v>2019</v>
      </c>
      <c r="C1683" s="274">
        <v>2020</v>
      </c>
      <c r="D1683" s="274">
        <v>2021</v>
      </c>
      <c r="E1683" s="274">
        <v>2022</v>
      </c>
    </row>
    <row r="1684" spans="1:5" ht="12.75" thickBot="1" x14ac:dyDescent="0.25">
      <c r="A1684" s="433"/>
      <c r="B1684" s="275" t="s">
        <v>8</v>
      </c>
      <c r="C1684" s="276" t="s">
        <v>9</v>
      </c>
      <c r="D1684" s="276" t="s">
        <v>9</v>
      </c>
      <c r="E1684" s="276" t="s">
        <v>9</v>
      </c>
    </row>
    <row r="1685" spans="1:5" ht="12.75" thickBot="1" x14ac:dyDescent="0.25">
      <c r="A1685" s="60" t="s">
        <v>17</v>
      </c>
      <c r="B1685" s="209">
        <v>24</v>
      </c>
      <c r="C1685" s="284">
        <v>35</v>
      </c>
      <c r="D1685" s="294"/>
      <c r="E1685" s="294"/>
    </row>
    <row r="1686" spans="1:5" ht="12.75" thickBot="1" x14ac:dyDescent="0.25">
      <c r="A1686" s="60" t="s">
        <v>18</v>
      </c>
      <c r="B1686" s="209">
        <f>B1704</f>
        <v>107280</v>
      </c>
      <c r="C1686" s="209">
        <f>C1704</f>
        <v>153120</v>
      </c>
      <c r="D1686" s="209">
        <f>D1704</f>
        <v>0</v>
      </c>
      <c r="E1686" s="209">
        <f>E1704</f>
        <v>0</v>
      </c>
    </row>
    <row r="1687" spans="1:5" ht="12.75" thickBot="1" x14ac:dyDescent="0.25">
      <c r="A1687" s="60" t="s">
        <v>19</v>
      </c>
      <c r="B1687" s="209">
        <f>B1686/B1685</f>
        <v>4470</v>
      </c>
      <c r="C1687" s="209">
        <f>C1686/C1685</f>
        <v>4374.8571428571431</v>
      </c>
      <c r="D1687" s="209" t="e">
        <f>D1686/D1685</f>
        <v>#DIV/0!</v>
      </c>
      <c r="E1687" s="209" t="e">
        <f>E1686/E1685</f>
        <v>#DIV/0!</v>
      </c>
    </row>
    <row r="1688" spans="1:5" ht="12.75" thickBot="1" x14ac:dyDescent="0.25">
      <c r="A1688" s="60" t="s">
        <v>20</v>
      </c>
      <c r="B1688" s="209" t="s">
        <v>21</v>
      </c>
      <c r="C1688" s="277">
        <f>C1685/B1685-1</f>
        <v>0.45833333333333326</v>
      </c>
      <c r="D1688" s="277">
        <f t="shared" ref="D1688:E1690" si="58">D1685/C1685-1</f>
        <v>-1</v>
      </c>
      <c r="E1688" s="277" t="e">
        <f t="shared" si="58"/>
        <v>#DIV/0!</v>
      </c>
    </row>
    <row r="1689" spans="1:5" ht="12.75" thickBot="1" x14ac:dyDescent="0.25">
      <c r="A1689" s="60" t="s">
        <v>22</v>
      </c>
      <c r="B1689" s="209" t="s">
        <v>21</v>
      </c>
      <c r="C1689" s="277">
        <f>C1686/B1686-1</f>
        <v>0.42729306487695751</v>
      </c>
      <c r="D1689" s="277">
        <f t="shared" si="58"/>
        <v>-1</v>
      </c>
      <c r="E1689" s="277" t="e">
        <f t="shared" si="58"/>
        <v>#DIV/0!</v>
      </c>
    </row>
    <row r="1690" spans="1:5" ht="18.75" customHeight="1" thickBot="1" x14ac:dyDescent="0.25">
      <c r="A1690" s="60" t="s">
        <v>23</v>
      </c>
      <c r="B1690" s="209" t="s">
        <v>21</v>
      </c>
      <c r="C1690" s="277">
        <f>C1687/B1687-1</f>
        <v>-2.1284755512943399E-2</v>
      </c>
      <c r="D1690" s="277" t="e">
        <f t="shared" si="58"/>
        <v>#DIV/0!</v>
      </c>
      <c r="E1690" s="277" t="e">
        <f t="shared" si="58"/>
        <v>#DIV/0!</v>
      </c>
    </row>
    <row r="1691" spans="1:5" ht="12.75" customHeight="1" thickBot="1" x14ac:dyDescent="0.25">
      <c r="A1691" s="434" t="s">
        <v>584</v>
      </c>
      <c r="B1691" s="435"/>
      <c r="C1691" s="435"/>
      <c r="D1691" s="435"/>
      <c r="E1691" s="436"/>
    </row>
    <row r="1692" spans="1:5" x14ac:dyDescent="0.2">
      <c r="A1692" s="432"/>
      <c r="B1692" s="273">
        <v>2019</v>
      </c>
      <c r="C1692" s="274">
        <v>2020</v>
      </c>
      <c r="D1692" s="274">
        <v>2021</v>
      </c>
      <c r="E1692" s="274">
        <v>2022</v>
      </c>
    </row>
    <row r="1693" spans="1:5" ht="12.75" thickBot="1" x14ac:dyDescent="0.25">
      <c r="A1693" s="433"/>
      <c r="B1693" s="275" t="s">
        <v>8</v>
      </c>
      <c r="C1693" s="276" t="s">
        <v>9</v>
      </c>
      <c r="D1693" s="276" t="s">
        <v>9</v>
      </c>
      <c r="E1693" s="276" t="s">
        <v>9</v>
      </c>
    </row>
    <row r="1694" spans="1:5" ht="12.75" thickBot="1" x14ac:dyDescent="0.25">
      <c r="A1694" s="61" t="s">
        <v>36</v>
      </c>
      <c r="B1694" s="278">
        <f>B1695+B1696+B1697+B1698</f>
        <v>0</v>
      </c>
      <c r="C1694" s="278">
        <f>C1695+C1696+C1697+C1698</f>
        <v>0</v>
      </c>
      <c r="D1694" s="278">
        <f>D1695+D1696+D1697+D1698</f>
        <v>0</v>
      </c>
      <c r="E1694" s="278">
        <f>E1695+E1696+E1697+E1698</f>
        <v>0</v>
      </c>
    </row>
    <row r="1695" spans="1:5" ht="23.25" customHeight="1" thickBot="1" x14ac:dyDescent="0.25">
      <c r="A1695" s="62" t="s">
        <v>57</v>
      </c>
      <c r="B1695" s="278"/>
      <c r="C1695" s="278"/>
      <c r="D1695" s="278"/>
      <c r="E1695" s="278"/>
    </row>
    <row r="1696" spans="1:5" ht="12.75" thickBot="1" x14ac:dyDescent="0.25">
      <c r="A1696" s="62" t="s">
        <v>61</v>
      </c>
      <c r="B1696" s="278"/>
      <c r="C1696" s="278"/>
      <c r="D1696" s="278"/>
      <c r="E1696" s="278"/>
    </row>
    <row r="1697" spans="1:5" ht="12.75" thickBot="1" x14ac:dyDescent="0.25">
      <c r="A1697" s="62" t="s">
        <v>62</v>
      </c>
      <c r="B1697" s="278"/>
      <c r="C1697" s="278"/>
      <c r="D1697" s="278"/>
      <c r="E1697" s="278"/>
    </row>
    <row r="1698" spans="1:5" ht="28.5" customHeight="1" thickBot="1" x14ac:dyDescent="0.25">
      <c r="A1698" s="62" t="s">
        <v>63</v>
      </c>
      <c r="B1698" s="278"/>
      <c r="C1698" s="278"/>
      <c r="D1698" s="278"/>
      <c r="E1698" s="278"/>
    </row>
    <row r="1699" spans="1:5" ht="12.75" thickBot="1" x14ac:dyDescent="0.25">
      <c r="A1699" s="61" t="s">
        <v>37</v>
      </c>
      <c r="B1699" s="279">
        <f>B1700+B1701+B1702+B1703</f>
        <v>107280</v>
      </c>
      <c r="C1699" s="279">
        <f>C1700+C1701+C1702+C1703</f>
        <v>153120</v>
      </c>
      <c r="D1699" s="279">
        <f>D1700+D1701+D1702+D1703</f>
        <v>0</v>
      </c>
      <c r="E1699" s="279">
        <f>E1700+E1701+E1702+E1703</f>
        <v>0</v>
      </c>
    </row>
    <row r="1700" spans="1:5" ht="12.75" thickBot="1" x14ac:dyDescent="0.25">
      <c r="A1700" s="62" t="s">
        <v>57</v>
      </c>
      <c r="B1700" s="279">
        <f>-160920+268200</f>
        <v>107280</v>
      </c>
      <c r="C1700" s="279">
        <v>153120</v>
      </c>
      <c r="D1700" s="279"/>
      <c r="E1700" s="279"/>
    </row>
    <row r="1701" spans="1:5" ht="12.75" thickBot="1" x14ac:dyDescent="0.25">
      <c r="A1701" s="62" t="s">
        <v>61</v>
      </c>
      <c r="B1701" s="279"/>
      <c r="C1701" s="279"/>
      <c r="D1701" s="279"/>
      <c r="E1701" s="279"/>
    </row>
    <row r="1702" spans="1:5" ht="12.75" thickBot="1" x14ac:dyDescent="0.25">
      <c r="A1702" s="62" t="s">
        <v>62</v>
      </c>
      <c r="B1702" s="279"/>
      <c r="C1702" s="279"/>
      <c r="D1702" s="279"/>
      <c r="E1702" s="279"/>
    </row>
    <row r="1703" spans="1:5" ht="12.75" thickBot="1" x14ac:dyDescent="0.25">
      <c r="A1703" s="67" t="s">
        <v>63</v>
      </c>
      <c r="B1703" s="279"/>
      <c r="C1703" s="279"/>
      <c r="D1703" s="279"/>
      <c r="E1703" s="279"/>
    </row>
    <row r="1704" spans="1:5" ht="12.75" thickBot="1" x14ac:dyDescent="0.25">
      <c r="A1704" s="95" t="s">
        <v>585</v>
      </c>
      <c r="B1704" s="279">
        <f>B1694+B1699</f>
        <v>107280</v>
      </c>
      <c r="C1704" s="279">
        <f>C1694+C1699</f>
        <v>153120</v>
      </c>
      <c r="D1704" s="279">
        <f>D1694+D1699</f>
        <v>0</v>
      </c>
      <c r="E1704" s="279">
        <f>E1694+E1699</f>
        <v>0</v>
      </c>
    </row>
    <row r="1705" spans="1:5" ht="12.75" thickBot="1" x14ac:dyDescent="0.25">
      <c r="A1705" s="90" t="s">
        <v>32</v>
      </c>
      <c r="B1705" s="283">
        <f>IF(B1704-B1686=0,0,"Error")</f>
        <v>0</v>
      </c>
      <c r="C1705" s="283">
        <f>IF(C1704-C1686=0,0,"Error")</f>
        <v>0</v>
      </c>
      <c r="D1705" s="283">
        <f>IF(D1704-D1686=0,0,"Error")</f>
        <v>0</v>
      </c>
      <c r="E1705" s="283">
        <f>IF(E1704-E1686=0,0,"Error")</f>
        <v>0</v>
      </c>
    </row>
    <row r="1706" spans="1:5" ht="34.5" thickBot="1" x14ac:dyDescent="0.25">
      <c r="A1706" s="58" t="s">
        <v>586</v>
      </c>
      <c r="B1706" s="300" t="s">
        <v>587</v>
      </c>
      <c r="C1706" s="301" t="s">
        <v>60</v>
      </c>
      <c r="D1706" s="493"/>
      <c r="E1706" s="494"/>
    </row>
    <row r="1707" spans="1:5" ht="12.75" customHeight="1" thickBot="1" x14ac:dyDescent="0.25">
      <c r="A1707" s="59" t="s">
        <v>15</v>
      </c>
      <c r="B1707" s="429" t="s">
        <v>588</v>
      </c>
      <c r="C1707" s="430"/>
      <c r="D1707" s="430"/>
      <c r="E1707" s="431"/>
    </row>
    <row r="1708" spans="1:5" ht="13.5" customHeight="1" thickBot="1" x14ac:dyDescent="0.25">
      <c r="A1708" s="59" t="s">
        <v>16</v>
      </c>
      <c r="B1708" s="437" t="s">
        <v>583</v>
      </c>
      <c r="C1708" s="438"/>
      <c r="D1708" s="438"/>
      <c r="E1708" s="439"/>
    </row>
    <row r="1709" spans="1:5" x14ac:dyDescent="0.2">
      <c r="A1709" s="432"/>
      <c r="B1709" s="273">
        <v>2019</v>
      </c>
      <c r="C1709" s="274">
        <v>2020</v>
      </c>
      <c r="D1709" s="274">
        <v>2021</v>
      </c>
      <c r="E1709" s="274">
        <v>2022</v>
      </c>
    </row>
    <row r="1710" spans="1:5" ht="12.75" thickBot="1" x14ac:dyDescent="0.25">
      <c r="A1710" s="433"/>
      <c r="B1710" s="275" t="s">
        <v>8</v>
      </c>
      <c r="C1710" s="276" t="s">
        <v>9</v>
      </c>
      <c r="D1710" s="276" t="s">
        <v>9</v>
      </c>
      <c r="E1710" s="276" t="s">
        <v>9</v>
      </c>
    </row>
    <row r="1711" spans="1:5" ht="12.75" thickBot="1" x14ac:dyDescent="0.25">
      <c r="A1711" s="60" t="s">
        <v>17</v>
      </c>
      <c r="B1711" s="209"/>
      <c r="C1711" s="284"/>
      <c r="D1711" s="294"/>
      <c r="E1711" s="311">
        <v>12</v>
      </c>
    </row>
    <row r="1712" spans="1:5" ht="12.75" thickBot="1" x14ac:dyDescent="0.25">
      <c r="A1712" s="60" t="s">
        <v>18</v>
      </c>
      <c r="B1712" s="209">
        <f>B1730</f>
        <v>0</v>
      </c>
      <c r="C1712" s="209">
        <f>C1730</f>
        <v>0</v>
      </c>
      <c r="D1712" s="209">
        <f>D1730</f>
        <v>0</v>
      </c>
      <c r="E1712" s="209">
        <f>E1730</f>
        <v>40000</v>
      </c>
    </row>
    <row r="1713" spans="1:5" ht="22.5" customHeight="1" thickBot="1" x14ac:dyDescent="0.25">
      <c r="A1713" s="60" t="s">
        <v>19</v>
      </c>
      <c r="B1713" s="209" t="e">
        <f>B1712/B1711</f>
        <v>#DIV/0!</v>
      </c>
      <c r="C1713" s="209" t="e">
        <f>C1712/C1711</f>
        <v>#DIV/0!</v>
      </c>
      <c r="D1713" s="209" t="e">
        <f>D1712/D1711</f>
        <v>#DIV/0!</v>
      </c>
      <c r="E1713" s="209">
        <f>E1712/E1711</f>
        <v>3333.3333333333335</v>
      </c>
    </row>
    <row r="1714" spans="1:5" ht="12.75" thickBot="1" x14ac:dyDescent="0.25">
      <c r="A1714" s="60" t="s">
        <v>20</v>
      </c>
      <c r="B1714" s="209" t="s">
        <v>21</v>
      </c>
      <c r="C1714" s="277" t="e">
        <f>C1711/B1711-1</f>
        <v>#DIV/0!</v>
      </c>
      <c r="D1714" s="277" t="e">
        <f t="shared" ref="D1714:E1716" si="59">D1711/C1711-1</f>
        <v>#DIV/0!</v>
      </c>
      <c r="E1714" s="277" t="e">
        <f t="shared" si="59"/>
        <v>#DIV/0!</v>
      </c>
    </row>
    <row r="1715" spans="1:5" ht="22.5" customHeight="1" thickBot="1" x14ac:dyDescent="0.25">
      <c r="A1715" s="60" t="s">
        <v>22</v>
      </c>
      <c r="B1715" s="209" t="s">
        <v>21</v>
      </c>
      <c r="C1715" s="277" t="e">
        <f>C1712/B1712-1</f>
        <v>#DIV/0!</v>
      </c>
      <c r="D1715" s="277" t="e">
        <f t="shared" si="59"/>
        <v>#DIV/0!</v>
      </c>
      <c r="E1715" s="277" t="e">
        <f t="shared" si="59"/>
        <v>#DIV/0!</v>
      </c>
    </row>
    <row r="1716" spans="1:5" ht="33" customHeight="1" thickBot="1" x14ac:dyDescent="0.25">
      <c r="A1716" s="60" t="s">
        <v>23</v>
      </c>
      <c r="B1716" s="209" t="s">
        <v>21</v>
      </c>
      <c r="C1716" s="277" t="e">
        <f>C1713/B1713-1</f>
        <v>#DIV/0!</v>
      </c>
      <c r="D1716" s="277" t="e">
        <f t="shared" si="59"/>
        <v>#DIV/0!</v>
      </c>
      <c r="E1716" s="277" t="e">
        <f t="shared" si="59"/>
        <v>#DIV/0!</v>
      </c>
    </row>
    <row r="1717" spans="1:5" ht="12.75" customHeight="1" thickBot="1" x14ac:dyDescent="0.25">
      <c r="A1717" s="434" t="s">
        <v>589</v>
      </c>
      <c r="B1717" s="435"/>
      <c r="C1717" s="435"/>
      <c r="D1717" s="435"/>
      <c r="E1717" s="436"/>
    </row>
    <row r="1718" spans="1:5" x14ac:dyDescent="0.2">
      <c r="A1718" s="432"/>
      <c r="B1718" s="273">
        <v>2019</v>
      </c>
      <c r="C1718" s="274">
        <v>2020</v>
      </c>
      <c r="D1718" s="274">
        <v>2021</v>
      </c>
      <c r="E1718" s="274">
        <v>2022</v>
      </c>
    </row>
    <row r="1719" spans="1:5" ht="12.75" thickBot="1" x14ac:dyDescent="0.25">
      <c r="A1719" s="433"/>
      <c r="B1719" s="275" t="s">
        <v>8</v>
      </c>
      <c r="C1719" s="276" t="s">
        <v>9</v>
      </c>
      <c r="D1719" s="276" t="s">
        <v>9</v>
      </c>
      <c r="E1719" s="276" t="s">
        <v>9</v>
      </c>
    </row>
    <row r="1720" spans="1:5" ht="12.75" thickBot="1" x14ac:dyDescent="0.25">
      <c r="A1720" s="61" t="s">
        <v>36</v>
      </c>
      <c r="B1720" s="278">
        <f>B1721+B1722+B1723+B1724</f>
        <v>0</v>
      </c>
      <c r="C1720" s="278">
        <f>C1721+C1722+C1723+C1724</f>
        <v>0</v>
      </c>
      <c r="D1720" s="278">
        <f>D1721+D1722+D1723+D1724</f>
        <v>0</v>
      </c>
      <c r="E1720" s="278">
        <f>E1721+E1722+E1723+E1724</f>
        <v>0</v>
      </c>
    </row>
    <row r="1721" spans="1:5" ht="12.75" thickBot="1" x14ac:dyDescent="0.25">
      <c r="A1721" s="62" t="s">
        <v>57</v>
      </c>
      <c r="B1721" s="278"/>
      <c r="C1721" s="278"/>
      <c r="D1721" s="278"/>
      <c r="E1721" s="278"/>
    </row>
    <row r="1722" spans="1:5" ht="12.75" thickBot="1" x14ac:dyDescent="0.25">
      <c r="A1722" s="62" t="s">
        <v>61</v>
      </c>
      <c r="B1722" s="278"/>
      <c r="C1722" s="278"/>
      <c r="D1722" s="278"/>
      <c r="E1722" s="278"/>
    </row>
    <row r="1723" spans="1:5" ht="12.75" thickBot="1" x14ac:dyDescent="0.25">
      <c r="A1723" s="62" t="s">
        <v>62</v>
      </c>
      <c r="B1723" s="278"/>
      <c r="C1723" s="278"/>
      <c r="D1723" s="278"/>
      <c r="E1723" s="278"/>
    </row>
    <row r="1724" spans="1:5" ht="12.75" thickBot="1" x14ac:dyDescent="0.25">
      <c r="A1724" s="62" t="s">
        <v>63</v>
      </c>
      <c r="B1724" s="278"/>
      <c r="C1724" s="278"/>
      <c r="D1724" s="278"/>
      <c r="E1724" s="278"/>
    </row>
    <row r="1725" spans="1:5" ht="12.75" thickBot="1" x14ac:dyDescent="0.25">
      <c r="A1725" s="61" t="s">
        <v>37</v>
      </c>
      <c r="B1725" s="279">
        <f>B1726+B1727+B1728+B1729</f>
        <v>0</v>
      </c>
      <c r="C1725" s="279">
        <f>C1726+C1727+C1728+C1729</f>
        <v>0</v>
      </c>
      <c r="D1725" s="279">
        <f>D1726+D1727+D1728+D1729</f>
        <v>0</v>
      </c>
      <c r="E1725" s="279">
        <f>E1726+E1727+E1728+E1729</f>
        <v>40000</v>
      </c>
    </row>
    <row r="1726" spans="1:5" ht="13.5" customHeight="1" thickBot="1" x14ac:dyDescent="0.25">
      <c r="A1726" s="62" t="s">
        <v>57</v>
      </c>
      <c r="B1726" s="279"/>
      <c r="C1726" s="279"/>
      <c r="D1726" s="279"/>
      <c r="E1726" s="279">
        <v>40000</v>
      </c>
    </row>
    <row r="1727" spans="1:5" ht="12.75" thickBot="1" x14ac:dyDescent="0.25">
      <c r="A1727" s="62" t="s">
        <v>61</v>
      </c>
      <c r="B1727" s="279"/>
      <c r="C1727" s="279"/>
      <c r="D1727" s="279"/>
      <c r="E1727" s="279"/>
    </row>
    <row r="1728" spans="1:5" ht="12.75" thickBot="1" x14ac:dyDescent="0.25">
      <c r="A1728" s="62" t="s">
        <v>62</v>
      </c>
      <c r="B1728" s="279"/>
      <c r="C1728" s="279"/>
      <c r="D1728" s="279"/>
      <c r="E1728" s="279"/>
    </row>
    <row r="1729" spans="1:5" ht="12.75" thickBot="1" x14ac:dyDescent="0.25">
      <c r="A1729" s="67" t="s">
        <v>63</v>
      </c>
      <c r="B1729" s="279"/>
      <c r="C1729" s="279"/>
      <c r="D1729" s="279"/>
      <c r="E1729" s="279"/>
    </row>
    <row r="1730" spans="1:5" ht="12.75" thickBot="1" x14ac:dyDescent="0.25">
      <c r="A1730" s="95" t="s">
        <v>590</v>
      </c>
      <c r="B1730" s="279">
        <f>B1720+B1725</f>
        <v>0</v>
      </c>
      <c r="C1730" s="279">
        <f>C1720+C1725</f>
        <v>0</v>
      </c>
      <c r="D1730" s="279">
        <f>D1720+D1725</f>
        <v>0</v>
      </c>
      <c r="E1730" s="279">
        <f>E1720+E1725</f>
        <v>40000</v>
      </c>
    </row>
    <row r="1731" spans="1:5" ht="16.5" customHeight="1" thickBot="1" x14ac:dyDescent="0.25">
      <c r="A1731" s="90" t="s">
        <v>32</v>
      </c>
      <c r="B1731" s="283">
        <f>IF(B1730-B1712=0,0,"Error")</f>
        <v>0</v>
      </c>
      <c r="C1731" s="283">
        <f>IF(C1730-C1712=0,0,"Error")</f>
        <v>0</v>
      </c>
      <c r="D1731" s="283">
        <f>IF(D1730-D1712=0,0,"Error")</f>
        <v>0</v>
      </c>
      <c r="E1731" s="283">
        <f>IF(E1730-E1712=0,0,"Error")</f>
        <v>0</v>
      </c>
    </row>
    <row r="1732" spans="1:5" ht="45.75" thickBot="1" x14ac:dyDescent="0.25">
      <c r="A1732" s="58" t="s">
        <v>591</v>
      </c>
      <c r="B1732" s="300" t="s">
        <v>592</v>
      </c>
      <c r="C1732" s="301" t="s">
        <v>60</v>
      </c>
      <c r="D1732" s="487" t="s">
        <v>593</v>
      </c>
      <c r="E1732" s="488"/>
    </row>
    <row r="1733" spans="1:5" ht="24" customHeight="1" thickBot="1" x14ac:dyDescent="0.25">
      <c r="A1733" s="59" t="s">
        <v>15</v>
      </c>
      <c r="B1733" s="429" t="s">
        <v>582</v>
      </c>
      <c r="C1733" s="430"/>
      <c r="D1733" s="430"/>
      <c r="E1733" s="431"/>
    </row>
    <row r="1734" spans="1:5" ht="27.75" customHeight="1" thickBot="1" x14ac:dyDescent="0.25">
      <c r="A1734" s="59" t="s">
        <v>16</v>
      </c>
      <c r="B1734" s="437" t="s">
        <v>583</v>
      </c>
      <c r="C1734" s="438"/>
      <c r="D1734" s="438"/>
      <c r="E1734" s="439"/>
    </row>
    <row r="1735" spans="1:5" x14ac:dyDescent="0.2">
      <c r="A1735" s="432"/>
      <c r="B1735" s="273">
        <v>2019</v>
      </c>
      <c r="C1735" s="274">
        <v>2020</v>
      </c>
      <c r="D1735" s="274">
        <v>2021</v>
      </c>
      <c r="E1735" s="274">
        <v>2022</v>
      </c>
    </row>
    <row r="1736" spans="1:5" ht="12.75" thickBot="1" x14ac:dyDescent="0.25">
      <c r="A1736" s="433"/>
      <c r="B1736" s="275" t="s">
        <v>8</v>
      </c>
      <c r="C1736" s="276" t="s">
        <v>9</v>
      </c>
      <c r="D1736" s="276" t="s">
        <v>9</v>
      </c>
      <c r="E1736" s="276" t="s">
        <v>9</v>
      </c>
    </row>
    <row r="1737" spans="1:5" ht="12.75" thickBot="1" x14ac:dyDescent="0.25">
      <c r="A1737" s="60" t="s">
        <v>17</v>
      </c>
      <c r="B1737" s="209">
        <v>26</v>
      </c>
      <c r="C1737" s="284">
        <v>27</v>
      </c>
      <c r="D1737" s="294"/>
      <c r="E1737" s="294"/>
    </row>
    <row r="1738" spans="1:5" ht="12.75" thickBot="1" x14ac:dyDescent="0.25">
      <c r="A1738" s="60" t="s">
        <v>18</v>
      </c>
      <c r="B1738" s="209">
        <f>B1756</f>
        <v>335218</v>
      </c>
      <c r="C1738" s="209">
        <f>C1756</f>
        <v>344520</v>
      </c>
      <c r="D1738" s="209">
        <f>D1756</f>
        <v>0</v>
      </c>
      <c r="E1738" s="209">
        <f>E1756</f>
        <v>0</v>
      </c>
    </row>
    <row r="1739" spans="1:5" ht="12.75" thickBot="1" x14ac:dyDescent="0.25">
      <c r="A1739" s="60" t="s">
        <v>19</v>
      </c>
      <c r="B1739" s="209">
        <f>B1738/B1737</f>
        <v>12893</v>
      </c>
      <c r="C1739" s="209">
        <f>C1738/C1737</f>
        <v>12760</v>
      </c>
      <c r="D1739" s="209" t="e">
        <f>D1738/D1737</f>
        <v>#DIV/0!</v>
      </c>
      <c r="E1739" s="209" t="e">
        <f>E1738/E1737</f>
        <v>#DIV/0!</v>
      </c>
    </row>
    <row r="1740" spans="1:5" ht="12.75" thickBot="1" x14ac:dyDescent="0.25">
      <c r="A1740" s="60" t="s">
        <v>20</v>
      </c>
      <c r="B1740" s="209" t="s">
        <v>21</v>
      </c>
      <c r="C1740" s="277">
        <f>C1737/B1737-1</f>
        <v>3.8461538461538547E-2</v>
      </c>
      <c r="D1740" s="277">
        <f t="shared" ref="D1740:E1742" si="60">D1737/C1737-1</f>
        <v>-1</v>
      </c>
      <c r="E1740" s="277" t="e">
        <f t="shared" si="60"/>
        <v>#DIV/0!</v>
      </c>
    </row>
    <row r="1741" spans="1:5" ht="17.25" customHeight="1" thickBot="1" x14ac:dyDescent="0.25">
      <c r="A1741" s="60" t="s">
        <v>22</v>
      </c>
      <c r="B1741" s="209" t="s">
        <v>21</v>
      </c>
      <c r="C1741" s="277">
        <f>C1738/B1738-1</f>
        <v>2.7749106551557601E-2</v>
      </c>
      <c r="D1741" s="277">
        <f t="shared" si="60"/>
        <v>-1</v>
      </c>
      <c r="E1741" s="277" t="e">
        <f t="shared" si="60"/>
        <v>#DIV/0!</v>
      </c>
    </row>
    <row r="1742" spans="1:5" ht="12.75" thickBot="1" x14ac:dyDescent="0.25">
      <c r="A1742" s="60" t="s">
        <v>23</v>
      </c>
      <c r="B1742" s="209" t="s">
        <v>21</v>
      </c>
      <c r="C1742" s="277">
        <f>C1739/B1739-1</f>
        <v>-1.0315675172574257E-2</v>
      </c>
      <c r="D1742" s="277" t="e">
        <f t="shared" si="60"/>
        <v>#DIV/0!</v>
      </c>
      <c r="E1742" s="277" t="e">
        <f t="shared" si="60"/>
        <v>#DIV/0!</v>
      </c>
    </row>
    <row r="1743" spans="1:5" ht="24" customHeight="1" thickBot="1" x14ac:dyDescent="0.25">
      <c r="A1743" s="434" t="s">
        <v>589</v>
      </c>
      <c r="B1743" s="435"/>
      <c r="C1743" s="435"/>
      <c r="D1743" s="435"/>
      <c r="E1743" s="436"/>
    </row>
    <row r="1744" spans="1:5" ht="16.5" customHeight="1" x14ac:dyDescent="0.2">
      <c r="A1744" s="432"/>
      <c r="B1744" s="273">
        <v>2019</v>
      </c>
      <c r="C1744" s="274">
        <v>2020</v>
      </c>
      <c r="D1744" s="274">
        <v>2021</v>
      </c>
      <c r="E1744" s="274">
        <v>2022</v>
      </c>
    </row>
    <row r="1745" spans="1:5" ht="12.75" thickBot="1" x14ac:dyDescent="0.25">
      <c r="A1745" s="433"/>
      <c r="B1745" s="275" t="s">
        <v>8</v>
      </c>
      <c r="C1745" s="276" t="s">
        <v>9</v>
      </c>
      <c r="D1745" s="276" t="s">
        <v>9</v>
      </c>
      <c r="E1745" s="276" t="s">
        <v>9</v>
      </c>
    </row>
    <row r="1746" spans="1:5" ht="12.75" thickBot="1" x14ac:dyDescent="0.25">
      <c r="A1746" s="61" t="s">
        <v>36</v>
      </c>
      <c r="B1746" s="278">
        <f>B1747+B1748+B1749+B1750</f>
        <v>0</v>
      </c>
      <c r="C1746" s="278">
        <f>C1747+C1748+C1749+C1750</f>
        <v>0</v>
      </c>
      <c r="D1746" s="278">
        <f>D1747+D1748+D1749+D1750</f>
        <v>0</v>
      </c>
      <c r="E1746" s="278">
        <f>E1747+E1748+E1749+E1750</f>
        <v>0</v>
      </c>
    </row>
    <row r="1747" spans="1:5" ht="12.75" thickBot="1" x14ac:dyDescent="0.25">
      <c r="A1747" s="62" t="s">
        <v>57</v>
      </c>
      <c r="B1747" s="278"/>
      <c r="C1747" s="278"/>
      <c r="D1747" s="278"/>
      <c r="E1747" s="278"/>
    </row>
    <row r="1748" spans="1:5" ht="12.75" thickBot="1" x14ac:dyDescent="0.25">
      <c r="A1748" s="62" t="s">
        <v>61</v>
      </c>
      <c r="B1748" s="278"/>
      <c r="C1748" s="278"/>
      <c r="D1748" s="278"/>
      <c r="E1748" s="278"/>
    </row>
    <row r="1749" spans="1:5" ht="12.75" thickBot="1" x14ac:dyDescent="0.25">
      <c r="A1749" s="62" t="s">
        <v>62</v>
      </c>
      <c r="B1749" s="278"/>
      <c r="C1749" s="278"/>
      <c r="D1749" s="278"/>
      <c r="E1749" s="278"/>
    </row>
    <row r="1750" spans="1:5" ht="12.75" thickBot="1" x14ac:dyDescent="0.25">
      <c r="A1750" s="62" t="s">
        <v>63</v>
      </c>
      <c r="B1750" s="278"/>
      <c r="C1750" s="278"/>
      <c r="D1750" s="278"/>
      <c r="E1750" s="278"/>
    </row>
    <row r="1751" spans="1:5" ht="24.75" customHeight="1" thickBot="1" x14ac:dyDescent="0.25">
      <c r="A1751" s="61" t="s">
        <v>37</v>
      </c>
      <c r="B1751" s="279">
        <f>B1752+B1753+B1754+B1755</f>
        <v>335218</v>
      </c>
      <c r="C1751" s="279">
        <f>C1752+C1753+C1754+C1755</f>
        <v>344520</v>
      </c>
      <c r="D1751" s="279">
        <f>D1752+D1753+D1754+D1755</f>
        <v>0</v>
      </c>
      <c r="E1751" s="279">
        <f>E1752+E1753+E1754+E1755</f>
        <v>0</v>
      </c>
    </row>
    <row r="1752" spans="1:5" ht="30.75" customHeight="1" thickBot="1" x14ac:dyDescent="0.25">
      <c r="A1752" s="62" t="s">
        <v>57</v>
      </c>
      <c r="B1752" s="279"/>
      <c r="C1752" s="279"/>
      <c r="D1752" s="279"/>
      <c r="E1752" s="279"/>
    </row>
    <row r="1753" spans="1:5" ht="15" customHeight="1" thickBot="1" x14ac:dyDescent="0.25">
      <c r="A1753" s="62" t="s">
        <v>61</v>
      </c>
      <c r="B1753" s="279">
        <f>-154782+490000</f>
        <v>335218</v>
      </c>
      <c r="C1753" s="279">
        <v>344520</v>
      </c>
      <c r="D1753" s="279"/>
      <c r="E1753" s="279"/>
    </row>
    <row r="1754" spans="1:5" ht="12.75" thickBot="1" x14ac:dyDescent="0.25">
      <c r="A1754" s="62" t="s">
        <v>62</v>
      </c>
      <c r="B1754" s="279"/>
      <c r="C1754" s="279"/>
      <c r="D1754" s="279"/>
      <c r="E1754" s="279"/>
    </row>
    <row r="1755" spans="1:5" ht="12.75" thickBot="1" x14ac:dyDescent="0.25">
      <c r="A1755" s="67" t="s">
        <v>63</v>
      </c>
      <c r="B1755" s="279"/>
      <c r="C1755" s="279"/>
      <c r="D1755" s="279"/>
      <c r="E1755" s="279"/>
    </row>
    <row r="1756" spans="1:5" ht="12.75" thickBot="1" x14ac:dyDescent="0.25">
      <c r="A1756" s="95" t="s">
        <v>594</v>
      </c>
      <c r="B1756" s="279">
        <f>B1746+B1751</f>
        <v>335218</v>
      </c>
      <c r="C1756" s="279">
        <f>C1746+C1751</f>
        <v>344520</v>
      </c>
      <c r="D1756" s="279">
        <f>D1746+D1751</f>
        <v>0</v>
      </c>
      <c r="E1756" s="279">
        <f>E1746+E1751</f>
        <v>0</v>
      </c>
    </row>
    <row r="1757" spans="1:5" ht="12.75" thickBot="1" x14ac:dyDescent="0.25">
      <c r="A1757" s="90" t="s">
        <v>32</v>
      </c>
      <c r="B1757" s="283">
        <f>IF(B1756-B1738=0,0,"Error")</f>
        <v>0</v>
      </c>
      <c r="C1757" s="283">
        <f>IF(C1756-C1738=0,0,"Error")</f>
        <v>0</v>
      </c>
      <c r="D1757" s="283">
        <f>IF(D1756-D1738=0,0,"Error")</f>
        <v>0</v>
      </c>
      <c r="E1757" s="283">
        <f>IF(E1756-E1738=0,0,"Error")</f>
        <v>0</v>
      </c>
    </row>
    <row r="1758" spans="1:5" ht="34.5" thickBot="1" x14ac:dyDescent="0.25">
      <c r="A1758" s="58" t="s">
        <v>595</v>
      </c>
      <c r="B1758" s="300" t="s">
        <v>596</v>
      </c>
      <c r="C1758" s="301" t="s">
        <v>60</v>
      </c>
      <c r="D1758" s="487" t="s">
        <v>597</v>
      </c>
      <c r="E1758" s="488"/>
    </row>
    <row r="1759" spans="1:5" ht="17.25" customHeight="1" thickBot="1" x14ac:dyDescent="0.25">
      <c r="A1759" s="59" t="s">
        <v>15</v>
      </c>
      <c r="B1759" s="429" t="s">
        <v>582</v>
      </c>
      <c r="C1759" s="430"/>
      <c r="D1759" s="430"/>
      <c r="E1759" s="431"/>
    </row>
    <row r="1760" spans="1:5" ht="12.75" thickBot="1" x14ac:dyDescent="0.25">
      <c r="A1760" s="59" t="s">
        <v>16</v>
      </c>
      <c r="B1760" s="437" t="s">
        <v>583</v>
      </c>
      <c r="C1760" s="438"/>
      <c r="D1760" s="438"/>
      <c r="E1760" s="439"/>
    </row>
    <row r="1761" spans="1:5" ht="12.75" customHeight="1" x14ac:dyDescent="0.2">
      <c r="A1761" s="432"/>
      <c r="B1761" s="273">
        <v>2019</v>
      </c>
      <c r="C1761" s="274">
        <v>2020</v>
      </c>
      <c r="D1761" s="274">
        <v>2021</v>
      </c>
      <c r="E1761" s="274">
        <v>2022</v>
      </c>
    </row>
    <row r="1762" spans="1:5" ht="24.75" customHeight="1" thickBot="1" x14ac:dyDescent="0.25">
      <c r="A1762" s="433"/>
      <c r="B1762" s="275" t="s">
        <v>8</v>
      </c>
      <c r="C1762" s="276" t="s">
        <v>9</v>
      </c>
      <c r="D1762" s="276" t="s">
        <v>9</v>
      </c>
      <c r="E1762" s="276" t="s">
        <v>9</v>
      </c>
    </row>
    <row r="1763" spans="1:5" ht="12.75" thickBot="1" x14ac:dyDescent="0.25">
      <c r="A1763" s="60" t="s">
        <v>17</v>
      </c>
      <c r="B1763" s="209">
        <v>16</v>
      </c>
      <c r="C1763" s="284">
        <v>37</v>
      </c>
      <c r="D1763" s="294"/>
      <c r="E1763" s="294"/>
    </row>
    <row r="1764" spans="1:5" ht="12.75" thickBot="1" x14ac:dyDescent="0.25">
      <c r="A1764" s="60" t="s">
        <v>18</v>
      </c>
      <c r="B1764" s="209">
        <f>B1782</f>
        <v>69732</v>
      </c>
      <c r="C1764" s="209">
        <f>C1782</f>
        <v>99528</v>
      </c>
      <c r="D1764" s="209">
        <f>D1782</f>
        <v>0</v>
      </c>
      <c r="E1764" s="209">
        <f>E1782</f>
        <v>0</v>
      </c>
    </row>
    <row r="1765" spans="1:5" ht="12.75" thickBot="1" x14ac:dyDescent="0.25">
      <c r="A1765" s="60" t="s">
        <v>19</v>
      </c>
      <c r="B1765" s="209">
        <f>B1764/B1763</f>
        <v>4358.25</v>
      </c>
      <c r="C1765" s="209">
        <f>C1764/C1763</f>
        <v>2689.9459459459458</v>
      </c>
      <c r="D1765" s="209" t="e">
        <f>D1764/D1763</f>
        <v>#DIV/0!</v>
      </c>
      <c r="E1765" s="209" t="e">
        <f>E1764/E1763</f>
        <v>#DIV/0!</v>
      </c>
    </row>
    <row r="1766" spans="1:5" ht="12.75" thickBot="1" x14ac:dyDescent="0.25">
      <c r="A1766" s="60" t="s">
        <v>20</v>
      </c>
      <c r="B1766" s="209" t="s">
        <v>21</v>
      </c>
      <c r="C1766" s="277">
        <f>C1763/B1763-1</f>
        <v>1.3125</v>
      </c>
      <c r="D1766" s="277">
        <f t="shared" ref="D1766:E1768" si="61">D1763/C1763-1</f>
        <v>-1</v>
      </c>
      <c r="E1766" s="277" t="e">
        <f t="shared" si="61"/>
        <v>#DIV/0!</v>
      </c>
    </row>
    <row r="1767" spans="1:5" ht="15.75" customHeight="1" thickBot="1" x14ac:dyDescent="0.25">
      <c r="A1767" s="60" t="s">
        <v>22</v>
      </c>
      <c r="B1767" s="209" t="s">
        <v>21</v>
      </c>
      <c r="C1767" s="277">
        <f>C1764/B1764-1</f>
        <v>0.42729306487695751</v>
      </c>
      <c r="D1767" s="277">
        <f t="shared" si="61"/>
        <v>-1</v>
      </c>
      <c r="E1767" s="277" t="e">
        <f t="shared" si="61"/>
        <v>#DIV/0!</v>
      </c>
    </row>
    <row r="1768" spans="1:5" ht="12.75" thickBot="1" x14ac:dyDescent="0.25">
      <c r="A1768" s="60" t="s">
        <v>23</v>
      </c>
      <c r="B1768" s="209" t="s">
        <v>21</v>
      </c>
      <c r="C1768" s="277">
        <f>C1765/B1765-1</f>
        <v>-0.38279218816131566</v>
      </c>
      <c r="D1768" s="277" t="e">
        <f t="shared" si="61"/>
        <v>#DIV/0!</v>
      </c>
      <c r="E1768" s="277" t="e">
        <f t="shared" si="61"/>
        <v>#DIV/0!</v>
      </c>
    </row>
    <row r="1769" spans="1:5" ht="16.5" customHeight="1" thickBot="1" x14ac:dyDescent="0.25">
      <c r="A1769" s="434" t="s">
        <v>598</v>
      </c>
      <c r="B1769" s="435"/>
      <c r="C1769" s="435"/>
      <c r="D1769" s="435"/>
      <c r="E1769" s="436"/>
    </row>
    <row r="1770" spans="1:5" ht="26.25" customHeight="1" x14ac:dyDescent="0.2">
      <c r="A1770" s="432"/>
      <c r="B1770" s="273">
        <v>2019</v>
      </c>
      <c r="C1770" s="274">
        <v>2020</v>
      </c>
      <c r="D1770" s="274">
        <v>2021</v>
      </c>
      <c r="E1770" s="274">
        <v>2022</v>
      </c>
    </row>
    <row r="1771" spans="1:5" ht="17.25" customHeight="1" thickBot="1" x14ac:dyDescent="0.25">
      <c r="A1771" s="433"/>
      <c r="B1771" s="275" t="s">
        <v>8</v>
      </c>
      <c r="C1771" s="276" t="s">
        <v>9</v>
      </c>
      <c r="D1771" s="276" t="s">
        <v>9</v>
      </c>
      <c r="E1771" s="276" t="s">
        <v>9</v>
      </c>
    </row>
    <row r="1772" spans="1:5" ht="12.75" thickBot="1" x14ac:dyDescent="0.25">
      <c r="A1772" s="61" t="s">
        <v>36</v>
      </c>
      <c r="B1772" s="278">
        <f>B1773+B1774+B1775+B1776</f>
        <v>0</v>
      </c>
      <c r="C1772" s="278">
        <f>C1773+C1774+C1775+C1776</f>
        <v>0</v>
      </c>
      <c r="D1772" s="278">
        <f>D1773+D1774+D1775+D1776</f>
        <v>0</v>
      </c>
      <c r="E1772" s="278">
        <f>E1773+E1774+E1775+E1776</f>
        <v>0</v>
      </c>
    </row>
    <row r="1773" spans="1:5" ht="12.75" thickBot="1" x14ac:dyDescent="0.25">
      <c r="A1773" s="62" t="s">
        <v>57</v>
      </c>
      <c r="B1773" s="278"/>
      <c r="C1773" s="278"/>
      <c r="D1773" s="278"/>
      <c r="E1773" s="278"/>
    </row>
    <row r="1774" spans="1:5" ht="12.75" thickBot="1" x14ac:dyDescent="0.25">
      <c r="A1774" s="62" t="s">
        <v>61</v>
      </c>
      <c r="B1774" s="278"/>
      <c r="C1774" s="278"/>
      <c r="D1774" s="278"/>
      <c r="E1774" s="278"/>
    </row>
    <row r="1775" spans="1:5" ht="12.75" thickBot="1" x14ac:dyDescent="0.25">
      <c r="A1775" s="62" t="s">
        <v>62</v>
      </c>
      <c r="B1775" s="278"/>
      <c r="C1775" s="278"/>
      <c r="D1775" s="278"/>
      <c r="E1775" s="278"/>
    </row>
    <row r="1776" spans="1:5" ht="12.75" thickBot="1" x14ac:dyDescent="0.25">
      <c r="A1776" s="62" t="s">
        <v>63</v>
      </c>
      <c r="B1776" s="278"/>
      <c r="C1776" s="278"/>
      <c r="D1776" s="278"/>
      <c r="E1776" s="278"/>
    </row>
    <row r="1777" spans="1:5" ht="12.75" thickBot="1" x14ac:dyDescent="0.25">
      <c r="A1777" s="61" t="s">
        <v>37</v>
      </c>
      <c r="B1777" s="279">
        <f>B1778+B1779+B1780+B1781</f>
        <v>69732</v>
      </c>
      <c r="C1777" s="279">
        <f>C1778+C1779+C1780+C1781</f>
        <v>99528</v>
      </c>
      <c r="D1777" s="279">
        <f>D1778+D1779+D1780+D1781</f>
        <v>0</v>
      </c>
      <c r="E1777" s="279">
        <f>E1778+E1779+E1780+E1781</f>
        <v>0</v>
      </c>
    </row>
    <row r="1778" spans="1:5" ht="12.75" thickBot="1" x14ac:dyDescent="0.25">
      <c r="A1778" s="62" t="s">
        <v>57</v>
      </c>
      <c r="B1778" s="279"/>
      <c r="C1778" s="279"/>
      <c r="D1778" s="279"/>
      <c r="E1778" s="279"/>
    </row>
    <row r="1779" spans="1:5" ht="17.25" customHeight="1" thickBot="1" x14ac:dyDescent="0.25">
      <c r="A1779" s="62" t="s">
        <v>61</v>
      </c>
      <c r="B1779" s="279"/>
      <c r="C1779" s="279"/>
      <c r="D1779" s="279"/>
      <c r="E1779" s="279"/>
    </row>
    <row r="1780" spans="1:5" ht="13.5" customHeight="1" thickBot="1" x14ac:dyDescent="0.25">
      <c r="A1780" s="62" t="s">
        <v>62</v>
      </c>
      <c r="B1780" s="279"/>
      <c r="C1780" s="279"/>
      <c r="D1780" s="279"/>
      <c r="E1780" s="279"/>
    </row>
    <row r="1781" spans="1:5" ht="12.75" customHeight="1" thickBot="1" x14ac:dyDescent="0.25">
      <c r="A1781" s="67" t="s">
        <v>63</v>
      </c>
      <c r="B1781" s="279">
        <f>-104598+174330</f>
        <v>69732</v>
      </c>
      <c r="C1781" s="279">
        <v>99528</v>
      </c>
      <c r="D1781" s="279"/>
      <c r="E1781" s="279"/>
    </row>
    <row r="1782" spans="1:5" ht="9" customHeight="1" thickBot="1" x14ac:dyDescent="0.25">
      <c r="A1782" s="95" t="s">
        <v>599</v>
      </c>
      <c r="B1782" s="279">
        <f>B1772+B1777</f>
        <v>69732</v>
      </c>
      <c r="C1782" s="279">
        <f>C1772+C1777</f>
        <v>99528</v>
      </c>
      <c r="D1782" s="279">
        <f>D1772+D1777</f>
        <v>0</v>
      </c>
      <c r="E1782" s="279">
        <f>E1772+E1777</f>
        <v>0</v>
      </c>
    </row>
    <row r="1783" spans="1:5" ht="12.75" thickBot="1" x14ac:dyDescent="0.25">
      <c r="A1783" s="90" t="s">
        <v>32</v>
      </c>
      <c r="B1783" s="283">
        <f>IF(B1782-B1764=0,0,"Error")</f>
        <v>0</v>
      </c>
      <c r="C1783" s="283">
        <f>IF(C1782-C1764=0,0,"Error")</f>
        <v>0</v>
      </c>
      <c r="D1783" s="283">
        <f>IF(D1782-D1764=0,0,"Error")</f>
        <v>0</v>
      </c>
      <c r="E1783" s="283">
        <f>IF(E1782-E1764=0,0,"Error")</f>
        <v>0</v>
      </c>
    </row>
    <row r="1784" spans="1:5" ht="34.5" thickBot="1" x14ac:dyDescent="0.25">
      <c r="A1784" s="58" t="s">
        <v>600</v>
      </c>
      <c r="B1784" s="300" t="s">
        <v>601</v>
      </c>
      <c r="C1784" s="301" t="s">
        <v>60</v>
      </c>
      <c r="D1784" s="487" t="s">
        <v>602</v>
      </c>
      <c r="E1784" s="488"/>
    </row>
    <row r="1785" spans="1:5" ht="13.5" customHeight="1" thickBot="1" x14ac:dyDescent="0.25">
      <c r="A1785" s="59" t="s">
        <v>15</v>
      </c>
      <c r="B1785" s="429" t="s">
        <v>603</v>
      </c>
      <c r="C1785" s="430"/>
      <c r="D1785" s="430"/>
      <c r="E1785" s="431"/>
    </row>
    <row r="1786" spans="1:5" ht="12.75" thickBot="1" x14ac:dyDescent="0.25">
      <c r="A1786" s="59" t="s">
        <v>16</v>
      </c>
      <c r="B1786" s="437" t="s">
        <v>583</v>
      </c>
      <c r="C1786" s="438"/>
      <c r="D1786" s="438"/>
      <c r="E1786" s="439"/>
    </row>
    <row r="1787" spans="1:5" x14ac:dyDescent="0.2">
      <c r="A1787" s="432"/>
      <c r="B1787" s="273">
        <v>2019</v>
      </c>
      <c r="C1787" s="274">
        <v>2020</v>
      </c>
      <c r="D1787" s="274">
        <v>2021</v>
      </c>
      <c r="E1787" s="274">
        <v>2022</v>
      </c>
    </row>
    <row r="1788" spans="1:5" ht="12.75" thickBot="1" x14ac:dyDescent="0.25">
      <c r="A1788" s="433"/>
      <c r="B1788" s="275" t="s">
        <v>8</v>
      </c>
      <c r="C1788" s="276" t="s">
        <v>9</v>
      </c>
      <c r="D1788" s="276" t="s">
        <v>9</v>
      </c>
      <c r="E1788" s="276" t="s">
        <v>9</v>
      </c>
    </row>
    <row r="1789" spans="1:5" ht="12.75" thickBot="1" x14ac:dyDescent="0.25">
      <c r="A1789" s="60" t="s">
        <v>17</v>
      </c>
      <c r="B1789" s="209"/>
      <c r="C1789" s="284">
        <v>1</v>
      </c>
      <c r="D1789" s="294">
        <v>1</v>
      </c>
      <c r="E1789" s="294">
        <v>1</v>
      </c>
    </row>
    <row r="1790" spans="1:5" ht="38.25" customHeight="1" thickBot="1" x14ac:dyDescent="0.25">
      <c r="A1790" s="60" t="s">
        <v>18</v>
      </c>
      <c r="B1790" s="209">
        <f>B1808</f>
        <v>0</v>
      </c>
      <c r="C1790" s="209">
        <f>C1808</f>
        <v>2000</v>
      </c>
      <c r="D1790" s="209">
        <f>D1808</f>
        <v>2000</v>
      </c>
      <c r="E1790" s="209">
        <f>E1808</f>
        <v>2000</v>
      </c>
    </row>
    <row r="1791" spans="1:5" ht="12.75" thickBot="1" x14ac:dyDescent="0.25">
      <c r="A1791" s="60" t="s">
        <v>19</v>
      </c>
      <c r="B1791" s="209" t="e">
        <f>B1790/B1789</f>
        <v>#DIV/0!</v>
      </c>
      <c r="C1791" s="209">
        <f>C1790/C1789</f>
        <v>2000</v>
      </c>
      <c r="D1791" s="209">
        <f>D1790/D1789</f>
        <v>2000</v>
      </c>
      <c r="E1791" s="209">
        <f>E1790/E1789</f>
        <v>2000</v>
      </c>
    </row>
    <row r="1792" spans="1:5" ht="12.75" thickBot="1" x14ac:dyDescent="0.25">
      <c r="A1792" s="60" t="s">
        <v>20</v>
      </c>
      <c r="B1792" s="209" t="s">
        <v>21</v>
      </c>
      <c r="C1792" s="277" t="e">
        <f>C1789/B1789-1</f>
        <v>#DIV/0!</v>
      </c>
      <c r="D1792" s="277">
        <f t="shared" ref="D1792:E1794" si="62">D1789/C1789-1</f>
        <v>0</v>
      </c>
      <c r="E1792" s="277">
        <f t="shared" si="62"/>
        <v>0</v>
      </c>
    </row>
    <row r="1793" spans="1:5" ht="12.75" thickBot="1" x14ac:dyDescent="0.25">
      <c r="A1793" s="60" t="s">
        <v>22</v>
      </c>
      <c r="B1793" s="209" t="s">
        <v>21</v>
      </c>
      <c r="C1793" s="277" t="e">
        <f>C1790/B1790-1</f>
        <v>#DIV/0!</v>
      </c>
      <c r="D1793" s="277">
        <f t="shared" si="62"/>
        <v>0</v>
      </c>
      <c r="E1793" s="277">
        <f t="shared" si="62"/>
        <v>0</v>
      </c>
    </row>
    <row r="1794" spans="1:5" ht="12.75" thickBot="1" x14ac:dyDescent="0.25">
      <c r="A1794" s="60" t="s">
        <v>23</v>
      </c>
      <c r="B1794" s="209" t="s">
        <v>21</v>
      </c>
      <c r="C1794" s="277" t="e">
        <f>C1791/B1791-1</f>
        <v>#DIV/0!</v>
      </c>
      <c r="D1794" s="277">
        <f t="shared" si="62"/>
        <v>0</v>
      </c>
      <c r="E1794" s="277">
        <f t="shared" si="62"/>
        <v>0</v>
      </c>
    </row>
    <row r="1795" spans="1:5" ht="12.75" customHeight="1" thickBot="1" x14ac:dyDescent="0.25">
      <c r="A1795" s="434" t="s">
        <v>598</v>
      </c>
      <c r="B1795" s="435"/>
      <c r="C1795" s="435"/>
      <c r="D1795" s="435"/>
      <c r="E1795" s="436"/>
    </row>
    <row r="1796" spans="1:5" x14ac:dyDescent="0.2">
      <c r="A1796" s="432"/>
      <c r="B1796" s="273">
        <v>2019</v>
      </c>
      <c r="C1796" s="274">
        <v>2020</v>
      </c>
      <c r="D1796" s="274">
        <v>2021</v>
      </c>
      <c r="E1796" s="274">
        <v>2022</v>
      </c>
    </row>
    <row r="1797" spans="1:5" ht="12.75" thickBot="1" x14ac:dyDescent="0.25">
      <c r="A1797" s="433"/>
      <c r="B1797" s="275" t="s">
        <v>8</v>
      </c>
      <c r="C1797" s="276" t="s">
        <v>9</v>
      </c>
      <c r="D1797" s="276" t="s">
        <v>9</v>
      </c>
      <c r="E1797" s="276" t="s">
        <v>9</v>
      </c>
    </row>
    <row r="1798" spans="1:5" ht="12.75" thickBot="1" x14ac:dyDescent="0.25">
      <c r="A1798" s="61" t="s">
        <v>36</v>
      </c>
      <c r="B1798" s="278">
        <f>B1799+B1800+B1801+B1802</f>
        <v>0</v>
      </c>
      <c r="C1798" s="278">
        <f>C1799+C1800+C1801+C1802</f>
        <v>0</v>
      </c>
      <c r="D1798" s="278">
        <f>D1799+D1800+D1801+D1802</f>
        <v>0</v>
      </c>
      <c r="E1798" s="278">
        <f>E1799+E1800+E1801+E1802</f>
        <v>0</v>
      </c>
    </row>
    <row r="1799" spans="1:5" ht="12.75" thickBot="1" x14ac:dyDescent="0.25">
      <c r="A1799" s="62" t="s">
        <v>57</v>
      </c>
      <c r="B1799" s="278"/>
      <c r="C1799" s="278"/>
      <c r="D1799" s="278"/>
      <c r="E1799" s="278"/>
    </row>
    <row r="1800" spans="1:5" ht="16.5" customHeight="1" thickBot="1" x14ac:dyDescent="0.25">
      <c r="A1800" s="62" t="s">
        <v>61</v>
      </c>
      <c r="B1800" s="278"/>
      <c r="C1800" s="278"/>
      <c r="D1800" s="278"/>
      <c r="E1800" s="278"/>
    </row>
    <row r="1801" spans="1:5" ht="12.75" thickBot="1" x14ac:dyDescent="0.25">
      <c r="A1801" s="62" t="s">
        <v>62</v>
      </c>
      <c r="B1801" s="278"/>
      <c r="C1801" s="278"/>
      <c r="D1801" s="278"/>
      <c r="E1801" s="278"/>
    </row>
    <row r="1802" spans="1:5" ht="12.75" thickBot="1" x14ac:dyDescent="0.25">
      <c r="A1802" s="62" t="s">
        <v>63</v>
      </c>
      <c r="B1802" s="278"/>
      <c r="C1802" s="278"/>
      <c r="D1802" s="278"/>
      <c r="E1802" s="278"/>
    </row>
    <row r="1803" spans="1:5" ht="12.75" thickBot="1" x14ac:dyDescent="0.25">
      <c r="A1803" s="61" t="s">
        <v>37</v>
      </c>
      <c r="B1803" s="279">
        <f>B1804+B1805+B1806+B1807</f>
        <v>0</v>
      </c>
      <c r="C1803" s="279">
        <f>C1804+C1805+C1806+C1807</f>
        <v>2000</v>
      </c>
      <c r="D1803" s="279">
        <f>D1804+D1805+D1806+D1807</f>
        <v>2000</v>
      </c>
      <c r="E1803" s="279">
        <f>E1804+E1805+E1806+E1807</f>
        <v>2000</v>
      </c>
    </row>
    <row r="1804" spans="1:5" ht="12.75" thickBot="1" x14ac:dyDescent="0.25">
      <c r="A1804" s="62" t="s">
        <v>57</v>
      </c>
      <c r="B1804" s="279"/>
      <c r="C1804" s="279"/>
      <c r="D1804" s="279"/>
      <c r="E1804" s="279"/>
    </row>
    <row r="1805" spans="1:5" ht="18.75" customHeight="1" thickBot="1" x14ac:dyDescent="0.25">
      <c r="A1805" s="62" t="s">
        <v>61</v>
      </c>
      <c r="B1805" s="279"/>
      <c r="C1805" s="279"/>
      <c r="D1805" s="279"/>
      <c r="E1805" s="279"/>
    </row>
    <row r="1806" spans="1:5" ht="12.75" thickBot="1" x14ac:dyDescent="0.25">
      <c r="A1806" s="62" t="s">
        <v>62</v>
      </c>
      <c r="B1806" s="279"/>
      <c r="C1806" s="279"/>
      <c r="D1806" s="279"/>
      <c r="E1806" s="279"/>
    </row>
    <row r="1807" spans="1:5" ht="12.75" thickBot="1" x14ac:dyDescent="0.25">
      <c r="A1807" s="67" t="s">
        <v>63</v>
      </c>
      <c r="B1807" s="279"/>
      <c r="C1807" s="279">
        <v>2000</v>
      </c>
      <c r="D1807" s="279">
        <v>2000</v>
      </c>
      <c r="E1807" s="279">
        <v>2000</v>
      </c>
    </row>
    <row r="1808" spans="1:5" ht="33.75" customHeight="1" thickBot="1" x14ac:dyDescent="0.25">
      <c r="A1808" s="95" t="s">
        <v>604</v>
      </c>
      <c r="B1808" s="279">
        <f>B1798+B1803</f>
        <v>0</v>
      </c>
      <c r="C1808" s="279">
        <f>C1798+C1803</f>
        <v>2000</v>
      </c>
      <c r="D1808" s="279">
        <f>D1798+D1803</f>
        <v>2000</v>
      </c>
      <c r="E1808" s="279">
        <f>E1798+E1803</f>
        <v>2000</v>
      </c>
    </row>
    <row r="1809" spans="1:5" ht="16.5" customHeight="1" thickBot="1" x14ac:dyDescent="0.25">
      <c r="A1809" s="90" t="s">
        <v>32</v>
      </c>
      <c r="B1809" s="283">
        <f>IF(B1808-B1790=0,0,"Error")</f>
        <v>0</v>
      </c>
      <c r="C1809" s="283">
        <f>IF(C1808-C1790=0,0,"Error")</f>
        <v>0</v>
      </c>
      <c r="D1809" s="283">
        <f>IF(D1808-D1790=0,0,"Error")</f>
        <v>0</v>
      </c>
      <c r="E1809" s="283">
        <f>IF(E1808-E1790=0,0,"Error")</f>
        <v>0</v>
      </c>
    </row>
    <row r="1810" spans="1:5" ht="12.75" customHeight="1" thickBot="1" x14ac:dyDescent="0.25">
      <c r="A1810" s="93" t="s">
        <v>39</v>
      </c>
      <c r="B1810" s="498" t="s">
        <v>605</v>
      </c>
      <c r="C1810" s="499"/>
      <c r="D1810" s="499"/>
      <c r="E1810" s="500"/>
    </row>
    <row r="1811" spans="1:5" ht="34.5" thickBot="1" x14ac:dyDescent="0.25">
      <c r="A1811" s="58" t="s">
        <v>606</v>
      </c>
      <c r="B1811" s="300" t="s">
        <v>607</v>
      </c>
      <c r="C1811" s="301" t="s">
        <v>60</v>
      </c>
      <c r="D1811" s="487" t="s">
        <v>608</v>
      </c>
      <c r="E1811" s="488"/>
    </row>
    <row r="1812" spans="1:5" ht="12.75" customHeight="1" thickBot="1" x14ac:dyDescent="0.25">
      <c r="A1812" s="59" t="s">
        <v>15</v>
      </c>
      <c r="B1812" s="429" t="s">
        <v>609</v>
      </c>
      <c r="C1812" s="430"/>
      <c r="D1812" s="430"/>
      <c r="E1812" s="431"/>
    </row>
    <row r="1813" spans="1:5" ht="12.75" thickBot="1" x14ac:dyDescent="0.25">
      <c r="A1813" s="59" t="s">
        <v>16</v>
      </c>
      <c r="B1813" s="437" t="s">
        <v>610</v>
      </c>
      <c r="C1813" s="438"/>
      <c r="D1813" s="438"/>
      <c r="E1813" s="439"/>
    </row>
    <row r="1814" spans="1:5" ht="27" customHeight="1" x14ac:dyDescent="0.2">
      <c r="A1814" s="432"/>
      <c r="B1814" s="273">
        <v>2019</v>
      </c>
      <c r="C1814" s="274">
        <v>2020</v>
      </c>
      <c r="D1814" s="274">
        <v>2021</v>
      </c>
      <c r="E1814" s="274">
        <v>2022</v>
      </c>
    </row>
    <row r="1815" spans="1:5" ht="12.75" thickBot="1" x14ac:dyDescent="0.25">
      <c r="A1815" s="433"/>
      <c r="B1815" s="275" t="s">
        <v>8</v>
      </c>
      <c r="C1815" s="276" t="s">
        <v>9</v>
      </c>
      <c r="D1815" s="276" t="s">
        <v>9</v>
      </c>
      <c r="E1815" s="276" t="s">
        <v>9</v>
      </c>
    </row>
    <row r="1816" spans="1:5" ht="12.75" thickBot="1" x14ac:dyDescent="0.25">
      <c r="A1816" s="60" t="s">
        <v>17</v>
      </c>
      <c r="B1816" s="209">
        <v>2369</v>
      </c>
      <c r="C1816" s="284">
        <v>1224</v>
      </c>
      <c r="D1816" s="284">
        <v>4843</v>
      </c>
      <c r="E1816" s="284"/>
    </row>
    <row r="1817" spans="1:5" ht="12.75" thickBot="1" x14ac:dyDescent="0.25">
      <c r="A1817" s="60" t="s">
        <v>18</v>
      </c>
      <c r="B1817" s="209">
        <f>B1835</f>
        <v>146868</v>
      </c>
      <c r="C1817" s="209">
        <f>C1835</f>
        <v>75913</v>
      </c>
      <c r="D1817" s="209">
        <f>D1835</f>
        <v>300244</v>
      </c>
      <c r="E1817" s="209">
        <f>E1835</f>
        <v>0</v>
      </c>
    </row>
    <row r="1818" spans="1:5" ht="13.5" customHeight="1" thickBot="1" x14ac:dyDescent="0.25">
      <c r="A1818" s="60" t="s">
        <v>19</v>
      </c>
      <c r="B1818" s="209">
        <f>B1817/B1816</f>
        <v>61.995778809624312</v>
      </c>
      <c r="C1818" s="209">
        <f>C1817/C1816</f>
        <v>62.020424836601308</v>
      </c>
      <c r="D1818" s="209">
        <f>D1817/D1816</f>
        <v>61.995457361139792</v>
      </c>
      <c r="E1818" s="209" t="e">
        <f>E1817/E1816</f>
        <v>#DIV/0!</v>
      </c>
    </row>
    <row r="1819" spans="1:5" ht="12.75" thickBot="1" x14ac:dyDescent="0.25">
      <c r="A1819" s="60" t="s">
        <v>20</v>
      </c>
      <c r="B1819" s="209" t="s">
        <v>21</v>
      </c>
      <c r="C1819" s="277">
        <f>C1816/B1816-1</f>
        <v>-0.48332629801604055</v>
      </c>
      <c r="D1819" s="277">
        <f t="shared" ref="D1819:E1821" si="63">D1816/C1816-1</f>
        <v>2.9566993464052289</v>
      </c>
      <c r="E1819" s="277">
        <f t="shared" si="63"/>
        <v>-1</v>
      </c>
    </row>
    <row r="1820" spans="1:5" ht="12.75" thickBot="1" x14ac:dyDescent="0.25">
      <c r="A1820" s="60" t="s">
        <v>22</v>
      </c>
      <c r="B1820" s="209" t="s">
        <v>21</v>
      </c>
      <c r="C1820" s="277">
        <f>C1817/B1817-1</f>
        <v>-0.48312089767682542</v>
      </c>
      <c r="D1820" s="277">
        <f t="shared" si="63"/>
        <v>2.9551065034974249</v>
      </c>
      <c r="E1820" s="277">
        <f t="shared" si="63"/>
        <v>-1</v>
      </c>
    </row>
    <row r="1821" spans="1:5" ht="12.75" thickBot="1" x14ac:dyDescent="0.25">
      <c r="A1821" s="60" t="s">
        <v>23</v>
      </c>
      <c r="B1821" s="209" t="s">
        <v>21</v>
      </c>
      <c r="C1821" s="277">
        <f>C1818/B1818-1</f>
        <v>3.975436303926827E-4</v>
      </c>
      <c r="D1821" s="277">
        <f t="shared" si="63"/>
        <v>-4.0256859780141152E-4</v>
      </c>
      <c r="E1821" s="277" t="e">
        <f t="shared" si="63"/>
        <v>#DIV/0!</v>
      </c>
    </row>
    <row r="1822" spans="1:5" ht="12.75" customHeight="1" thickBot="1" x14ac:dyDescent="0.25">
      <c r="A1822" s="434" t="s">
        <v>611</v>
      </c>
      <c r="B1822" s="435"/>
      <c r="C1822" s="435"/>
      <c r="D1822" s="435"/>
      <c r="E1822" s="436"/>
    </row>
    <row r="1823" spans="1:5" ht="18.75" customHeight="1" x14ac:dyDescent="0.2">
      <c r="A1823" s="432"/>
      <c r="B1823" s="273">
        <v>2019</v>
      </c>
      <c r="C1823" s="274">
        <v>2020</v>
      </c>
      <c r="D1823" s="274">
        <v>2021</v>
      </c>
      <c r="E1823" s="274">
        <v>2022</v>
      </c>
    </row>
    <row r="1824" spans="1:5" ht="21" customHeight="1" thickBot="1" x14ac:dyDescent="0.25">
      <c r="A1824" s="433"/>
      <c r="B1824" s="275" t="s">
        <v>8</v>
      </c>
      <c r="C1824" s="276" t="s">
        <v>9</v>
      </c>
      <c r="D1824" s="276" t="s">
        <v>9</v>
      </c>
      <c r="E1824" s="276" t="s">
        <v>9</v>
      </c>
    </row>
    <row r="1825" spans="1:5" ht="12.75" thickBot="1" x14ac:dyDescent="0.25">
      <c r="A1825" s="61" t="s">
        <v>36</v>
      </c>
      <c r="B1825" s="278">
        <f>B1826+B1827+B1828+B1829</f>
        <v>0</v>
      </c>
      <c r="C1825" s="278">
        <f>C1826+C1827+C1828+C1829</f>
        <v>0</v>
      </c>
      <c r="D1825" s="278">
        <f>D1826+D1827+D1828+D1829</f>
        <v>0</v>
      </c>
      <c r="E1825" s="278">
        <f>E1826+E1827+E1828+E1829</f>
        <v>0</v>
      </c>
    </row>
    <row r="1826" spans="1:5" ht="42" customHeight="1" thickBot="1" x14ac:dyDescent="0.25">
      <c r="A1826" s="62" t="s">
        <v>57</v>
      </c>
      <c r="B1826" s="278"/>
      <c r="C1826" s="278"/>
      <c r="D1826" s="278"/>
      <c r="E1826" s="278"/>
    </row>
    <row r="1827" spans="1:5" ht="20.25" customHeight="1" thickBot="1" x14ac:dyDescent="0.25">
      <c r="A1827" s="62" t="s">
        <v>61</v>
      </c>
      <c r="B1827" s="278"/>
      <c r="C1827" s="278"/>
      <c r="D1827" s="278"/>
      <c r="E1827" s="278"/>
    </row>
    <row r="1828" spans="1:5" ht="12.75" thickBot="1" x14ac:dyDescent="0.25">
      <c r="A1828" s="62" t="s">
        <v>62</v>
      </c>
      <c r="B1828" s="278"/>
      <c r="C1828" s="278"/>
      <c r="D1828" s="278"/>
      <c r="E1828" s="278"/>
    </row>
    <row r="1829" spans="1:5" ht="12.75" thickBot="1" x14ac:dyDescent="0.25">
      <c r="A1829" s="62" t="s">
        <v>63</v>
      </c>
      <c r="B1829" s="278"/>
      <c r="C1829" s="278"/>
      <c r="D1829" s="278"/>
      <c r="E1829" s="278"/>
    </row>
    <row r="1830" spans="1:5" ht="12.75" thickBot="1" x14ac:dyDescent="0.25">
      <c r="A1830" s="61" t="s">
        <v>37</v>
      </c>
      <c r="B1830" s="279">
        <f>B1831+B1832+B1833+B1834</f>
        <v>146868</v>
      </c>
      <c r="C1830" s="279">
        <f>C1831+C1832+C1833+C1834</f>
        <v>75913</v>
      </c>
      <c r="D1830" s="279">
        <f>D1831+D1832+D1833+D1834</f>
        <v>300244</v>
      </c>
      <c r="E1830" s="279">
        <f>E1831+E1832+E1833+E1834</f>
        <v>0</v>
      </c>
    </row>
    <row r="1831" spans="1:5" ht="12.75" thickBot="1" x14ac:dyDescent="0.25">
      <c r="A1831" s="62" t="s">
        <v>57</v>
      </c>
      <c r="B1831" s="279"/>
      <c r="C1831" s="279"/>
      <c r="D1831" s="279"/>
      <c r="E1831" s="279"/>
    </row>
    <row r="1832" spans="1:5" ht="12.75" thickBot="1" x14ac:dyDescent="0.25">
      <c r="A1832" s="62" t="s">
        <v>61</v>
      </c>
      <c r="B1832" s="279">
        <f>68000+78868</f>
        <v>146868</v>
      </c>
      <c r="C1832" s="279">
        <v>75913</v>
      </c>
      <c r="D1832" s="279">
        <v>300244</v>
      </c>
      <c r="E1832" s="279"/>
    </row>
    <row r="1833" spans="1:5" ht="12.75" thickBot="1" x14ac:dyDescent="0.25">
      <c r="A1833" s="62" t="s">
        <v>62</v>
      </c>
      <c r="B1833" s="279"/>
      <c r="C1833" s="279"/>
      <c r="D1833" s="279"/>
      <c r="E1833" s="279"/>
    </row>
    <row r="1834" spans="1:5" ht="12.75" thickBot="1" x14ac:dyDescent="0.25">
      <c r="A1834" s="67" t="s">
        <v>63</v>
      </c>
      <c r="B1834" s="279"/>
      <c r="C1834" s="279"/>
      <c r="D1834" s="279"/>
      <c r="E1834" s="279"/>
    </row>
    <row r="1835" spans="1:5" ht="12.75" thickBot="1" x14ac:dyDescent="0.25">
      <c r="A1835" s="95" t="s">
        <v>612</v>
      </c>
      <c r="B1835" s="279">
        <f>B1825+B1830</f>
        <v>146868</v>
      </c>
      <c r="C1835" s="279">
        <f>C1825+C1830</f>
        <v>75913</v>
      </c>
      <c r="D1835" s="279">
        <f>D1825+D1830</f>
        <v>300244</v>
      </c>
      <c r="E1835" s="279">
        <f>E1825+E1830</f>
        <v>0</v>
      </c>
    </row>
    <row r="1836" spans="1:5" ht="13.5" customHeight="1" thickBot="1" x14ac:dyDescent="0.25">
      <c r="A1836" s="90" t="s">
        <v>32</v>
      </c>
      <c r="B1836" s="283">
        <f>IF(B1835-B1817=0,0,"Error")</f>
        <v>0</v>
      </c>
      <c r="C1836" s="283">
        <f>IF(C1835-C1817=0,0,"Error")</f>
        <v>0</v>
      </c>
      <c r="D1836" s="283">
        <f>IF(D1835-D1817=0,0,"Error")</f>
        <v>0</v>
      </c>
      <c r="E1836" s="283">
        <f>IF(E1835-E1817=0,0,"Error")</f>
        <v>0</v>
      </c>
    </row>
    <row r="1837" spans="1:5" ht="45.75" thickBot="1" x14ac:dyDescent="0.25">
      <c r="A1837" s="58" t="s">
        <v>613</v>
      </c>
      <c r="B1837" s="300" t="s">
        <v>614</v>
      </c>
      <c r="C1837" s="301" t="s">
        <v>60</v>
      </c>
      <c r="D1837" s="487" t="s">
        <v>615</v>
      </c>
      <c r="E1837" s="488"/>
    </row>
    <row r="1838" spans="1:5" ht="12.75" customHeight="1" thickBot="1" x14ac:dyDescent="0.25">
      <c r="A1838" s="59" t="s">
        <v>15</v>
      </c>
      <c r="B1838" s="429" t="s">
        <v>616</v>
      </c>
      <c r="C1838" s="430"/>
      <c r="D1838" s="430"/>
      <c r="E1838" s="431"/>
    </row>
    <row r="1839" spans="1:5" ht="12.75" thickBot="1" x14ac:dyDescent="0.25">
      <c r="A1839" s="59" t="s">
        <v>16</v>
      </c>
      <c r="B1839" s="437" t="s">
        <v>610</v>
      </c>
      <c r="C1839" s="438"/>
      <c r="D1839" s="438"/>
      <c r="E1839" s="439"/>
    </row>
    <row r="1840" spans="1:5" x14ac:dyDescent="0.2">
      <c r="A1840" s="432"/>
      <c r="B1840" s="273">
        <v>2019</v>
      </c>
      <c r="C1840" s="274">
        <v>2020</v>
      </c>
      <c r="D1840" s="274">
        <v>2021</v>
      </c>
      <c r="E1840" s="274">
        <v>2022</v>
      </c>
    </row>
    <row r="1841" spans="1:5" ht="12.75" thickBot="1" x14ac:dyDescent="0.25">
      <c r="A1841" s="433"/>
      <c r="B1841" s="275" t="s">
        <v>8</v>
      </c>
      <c r="C1841" s="276" t="s">
        <v>9</v>
      </c>
      <c r="D1841" s="276" t="s">
        <v>9</v>
      </c>
      <c r="E1841" s="276" t="s">
        <v>9</v>
      </c>
    </row>
    <row r="1842" spans="1:5" ht="12.75" thickBot="1" x14ac:dyDescent="0.25">
      <c r="A1842" s="60" t="s">
        <v>17</v>
      </c>
      <c r="B1842" s="209">
        <v>192</v>
      </c>
      <c r="C1842" s="284">
        <v>113</v>
      </c>
      <c r="D1842" s="284">
        <v>65</v>
      </c>
      <c r="E1842" s="294"/>
    </row>
    <row r="1843" spans="1:5" ht="13.5" customHeight="1" thickBot="1" x14ac:dyDescent="0.25">
      <c r="A1843" s="60" t="s">
        <v>18</v>
      </c>
      <c r="B1843" s="209">
        <f>B1861</f>
        <v>11878</v>
      </c>
      <c r="C1843" s="209">
        <f>C1861</f>
        <v>7000</v>
      </c>
      <c r="D1843" s="209">
        <f>D1861</f>
        <v>4000</v>
      </c>
      <c r="E1843" s="209">
        <f>E1861</f>
        <v>0</v>
      </c>
    </row>
    <row r="1844" spans="1:5" ht="39.75" customHeight="1" thickBot="1" x14ac:dyDescent="0.25">
      <c r="A1844" s="60" t="s">
        <v>19</v>
      </c>
      <c r="B1844" s="209">
        <f>B1843/B1842</f>
        <v>61.864583333333336</v>
      </c>
      <c r="C1844" s="209">
        <f>C1843/C1842</f>
        <v>61.946902654867259</v>
      </c>
      <c r="D1844" s="209">
        <f>D1843/D1842</f>
        <v>61.53846153846154</v>
      </c>
      <c r="E1844" s="209" t="e">
        <f>E1843/E1842</f>
        <v>#DIV/0!</v>
      </c>
    </row>
    <row r="1845" spans="1:5" ht="12.75" thickBot="1" x14ac:dyDescent="0.25">
      <c r="A1845" s="60" t="s">
        <v>20</v>
      </c>
      <c r="B1845" s="209" t="s">
        <v>21</v>
      </c>
      <c r="C1845" s="277">
        <f>C1842/B1842-1</f>
        <v>-0.41145833333333337</v>
      </c>
      <c r="D1845" s="277">
        <f t="shared" ref="D1845:E1847" si="64">D1842/C1842-1</f>
        <v>-0.4247787610619469</v>
      </c>
      <c r="E1845" s="277">
        <f t="shared" si="64"/>
        <v>-1</v>
      </c>
    </row>
    <row r="1846" spans="1:5" ht="12.75" thickBot="1" x14ac:dyDescent="0.25">
      <c r="A1846" s="60" t="s">
        <v>22</v>
      </c>
      <c r="B1846" s="209" t="s">
        <v>21</v>
      </c>
      <c r="C1846" s="277">
        <f>C1843/B1843-1</f>
        <v>-0.41067519784475504</v>
      </c>
      <c r="D1846" s="277">
        <f t="shared" si="64"/>
        <v>-0.4285714285714286</v>
      </c>
      <c r="E1846" s="277">
        <f t="shared" si="64"/>
        <v>-1</v>
      </c>
    </row>
    <row r="1847" spans="1:5" ht="12.75" thickBot="1" x14ac:dyDescent="0.25">
      <c r="A1847" s="60" t="s">
        <v>23</v>
      </c>
      <c r="B1847" s="209" t="s">
        <v>21</v>
      </c>
      <c r="C1847" s="277">
        <f>C1844/B1844-1</f>
        <v>1.3306372903276742E-3</v>
      </c>
      <c r="D1847" s="277">
        <f t="shared" si="64"/>
        <v>-6.59340659340657E-3</v>
      </c>
      <c r="E1847" s="277" t="e">
        <f t="shared" si="64"/>
        <v>#DIV/0!</v>
      </c>
    </row>
    <row r="1848" spans="1:5" ht="12.75" customHeight="1" thickBot="1" x14ac:dyDescent="0.25">
      <c r="A1848" s="434" t="s">
        <v>617</v>
      </c>
      <c r="B1848" s="435"/>
      <c r="C1848" s="435"/>
      <c r="D1848" s="435"/>
      <c r="E1848" s="436"/>
    </row>
    <row r="1849" spans="1:5" x14ac:dyDescent="0.2">
      <c r="A1849" s="432"/>
      <c r="B1849" s="273">
        <v>2019</v>
      </c>
      <c r="C1849" s="274">
        <v>2020</v>
      </c>
      <c r="D1849" s="274">
        <v>2021</v>
      </c>
      <c r="E1849" s="274">
        <v>2022</v>
      </c>
    </row>
    <row r="1850" spans="1:5" ht="12.75" thickBot="1" x14ac:dyDescent="0.25">
      <c r="A1850" s="433"/>
      <c r="B1850" s="275" t="s">
        <v>8</v>
      </c>
      <c r="C1850" s="276" t="s">
        <v>9</v>
      </c>
      <c r="D1850" s="276" t="s">
        <v>9</v>
      </c>
      <c r="E1850" s="276" t="s">
        <v>9</v>
      </c>
    </row>
    <row r="1851" spans="1:5" ht="12.75" thickBot="1" x14ac:dyDescent="0.25">
      <c r="A1851" s="61" t="s">
        <v>36</v>
      </c>
      <c r="B1851" s="278">
        <f>B1852+B1853+B1854+B1855</f>
        <v>0</v>
      </c>
      <c r="C1851" s="278">
        <f>C1852+C1853+C1854+C1855</f>
        <v>0</v>
      </c>
      <c r="D1851" s="278">
        <f>D1852+D1853+D1854+D1855</f>
        <v>0</v>
      </c>
      <c r="E1851" s="278">
        <f>E1852+E1853+E1854+E1855</f>
        <v>0</v>
      </c>
    </row>
    <row r="1852" spans="1:5" ht="12.75" thickBot="1" x14ac:dyDescent="0.25">
      <c r="A1852" s="62" t="s">
        <v>57</v>
      </c>
      <c r="B1852" s="278"/>
      <c r="C1852" s="278"/>
      <c r="D1852" s="278"/>
      <c r="E1852" s="278"/>
    </row>
    <row r="1853" spans="1:5" ht="12.75" thickBot="1" x14ac:dyDescent="0.25">
      <c r="A1853" s="62" t="s">
        <v>61</v>
      </c>
      <c r="B1853" s="278"/>
      <c r="C1853" s="278"/>
      <c r="D1853" s="278"/>
      <c r="E1853" s="278"/>
    </row>
    <row r="1854" spans="1:5" ht="13.5" customHeight="1" thickBot="1" x14ac:dyDescent="0.25">
      <c r="A1854" s="62" t="s">
        <v>62</v>
      </c>
      <c r="B1854" s="278"/>
      <c r="C1854" s="278"/>
      <c r="D1854" s="278"/>
      <c r="E1854" s="278"/>
    </row>
    <row r="1855" spans="1:5" ht="12.75" thickBot="1" x14ac:dyDescent="0.25">
      <c r="A1855" s="62" t="s">
        <v>63</v>
      </c>
      <c r="B1855" s="278"/>
      <c r="C1855" s="278"/>
      <c r="D1855" s="278"/>
      <c r="E1855" s="278"/>
    </row>
    <row r="1856" spans="1:5" ht="12.75" thickBot="1" x14ac:dyDescent="0.25">
      <c r="A1856" s="61" t="s">
        <v>37</v>
      </c>
      <c r="B1856" s="279">
        <f>B1857+B1858+B1859+B1860</f>
        <v>11878</v>
      </c>
      <c r="C1856" s="279">
        <f>C1857+C1858+C1859+C1860</f>
        <v>7000</v>
      </c>
      <c r="D1856" s="279">
        <f>D1857+D1858+D1859+D1860</f>
        <v>4000</v>
      </c>
      <c r="E1856" s="279">
        <f>E1857+E1858+E1859+E1860</f>
        <v>0</v>
      </c>
    </row>
    <row r="1857" spans="1:5" ht="12.75" thickBot="1" x14ac:dyDescent="0.25">
      <c r="A1857" s="62" t="s">
        <v>57</v>
      </c>
      <c r="B1857" s="279"/>
      <c r="C1857" s="279"/>
      <c r="D1857" s="279"/>
      <c r="E1857" s="279"/>
    </row>
    <row r="1858" spans="1:5" ht="12.75" thickBot="1" x14ac:dyDescent="0.25">
      <c r="A1858" s="62" t="s">
        <v>61</v>
      </c>
      <c r="B1858" s="279"/>
      <c r="C1858" s="279"/>
      <c r="D1858" s="279"/>
      <c r="E1858" s="279"/>
    </row>
    <row r="1859" spans="1:5" ht="12.75" thickBot="1" x14ac:dyDescent="0.25">
      <c r="A1859" s="62" t="s">
        <v>62</v>
      </c>
      <c r="B1859" s="279"/>
      <c r="C1859" s="279"/>
      <c r="D1859" s="279"/>
      <c r="E1859" s="279"/>
    </row>
    <row r="1860" spans="1:5" ht="12.75" thickBot="1" x14ac:dyDescent="0.25">
      <c r="A1860" s="67" t="s">
        <v>63</v>
      </c>
      <c r="B1860" s="279">
        <f>-45122+57000</f>
        <v>11878</v>
      </c>
      <c r="C1860" s="279">
        <v>7000</v>
      </c>
      <c r="D1860" s="279">
        <v>4000</v>
      </c>
      <c r="E1860" s="279"/>
    </row>
    <row r="1861" spans="1:5" ht="12.75" thickBot="1" x14ac:dyDescent="0.25">
      <c r="A1861" s="95" t="s">
        <v>618</v>
      </c>
      <c r="B1861" s="279">
        <f>B1851+B1856</f>
        <v>11878</v>
      </c>
      <c r="C1861" s="279">
        <f>C1851+C1856</f>
        <v>7000</v>
      </c>
      <c r="D1861" s="279">
        <f>D1851+D1856</f>
        <v>4000</v>
      </c>
      <c r="E1861" s="279">
        <f>E1851+E1856</f>
        <v>0</v>
      </c>
    </row>
    <row r="1862" spans="1:5" ht="62.25" customHeight="1" thickBot="1" x14ac:dyDescent="0.25">
      <c r="A1862" s="90" t="s">
        <v>32</v>
      </c>
      <c r="B1862" s="283">
        <f>IF(B1861-B1843=0,0,"Error")</f>
        <v>0</v>
      </c>
      <c r="C1862" s="283">
        <f>IF(C1861-C1843=0,0,"Error")</f>
        <v>0</v>
      </c>
      <c r="D1862" s="283">
        <f>IF(D1861-D1843=0,0,"Error")</f>
        <v>0</v>
      </c>
      <c r="E1862" s="283">
        <f>IF(E1861-E1843=0,0,"Error")</f>
        <v>0</v>
      </c>
    </row>
    <row r="1863" spans="1:5" ht="12.75" thickBot="1" x14ac:dyDescent="0.25">
      <c r="A1863" s="93" t="s">
        <v>77</v>
      </c>
      <c r="B1863" s="455" t="s">
        <v>619</v>
      </c>
      <c r="C1863" s="457"/>
      <c r="D1863" s="457"/>
      <c r="E1863" s="458"/>
    </row>
    <row r="1864" spans="1:5" ht="34.5" thickBot="1" x14ac:dyDescent="0.25">
      <c r="A1864" s="58" t="s">
        <v>620</v>
      </c>
      <c r="B1864" s="300" t="s">
        <v>621</v>
      </c>
      <c r="C1864" s="301" t="s">
        <v>60</v>
      </c>
      <c r="D1864" s="487" t="s">
        <v>622</v>
      </c>
      <c r="E1864" s="488"/>
    </row>
    <row r="1865" spans="1:5" ht="12.75" thickBot="1" x14ac:dyDescent="0.25">
      <c r="A1865" s="59" t="s">
        <v>15</v>
      </c>
      <c r="B1865" s="437" t="s">
        <v>623</v>
      </c>
      <c r="C1865" s="438"/>
      <c r="D1865" s="438"/>
      <c r="E1865" s="439"/>
    </row>
    <row r="1866" spans="1:5" ht="12.75" thickBot="1" x14ac:dyDescent="0.25">
      <c r="A1866" s="59" t="s">
        <v>16</v>
      </c>
      <c r="B1866" s="437" t="s">
        <v>624</v>
      </c>
      <c r="C1866" s="438"/>
      <c r="D1866" s="438"/>
      <c r="E1866" s="439"/>
    </row>
    <row r="1867" spans="1:5" x14ac:dyDescent="0.2">
      <c r="A1867" s="432"/>
      <c r="B1867" s="273">
        <v>2019</v>
      </c>
      <c r="C1867" s="274">
        <v>2020</v>
      </c>
      <c r="D1867" s="274">
        <v>2021</v>
      </c>
      <c r="E1867" s="274">
        <v>2022</v>
      </c>
    </row>
    <row r="1868" spans="1:5" ht="12.75" thickBot="1" x14ac:dyDescent="0.25">
      <c r="A1868" s="433"/>
      <c r="B1868" s="275" t="s">
        <v>8</v>
      </c>
      <c r="C1868" s="276" t="s">
        <v>9</v>
      </c>
      <c r="D1868" s="276" t="s">
        <v>9</v>
      </c>
      <c r="E1868" s="276" t="s">
        <v>9</v>
      </c>
    </row>
    <row r="1869" spans="1:5" ht="12.75" thickBot="1" x14ac:dyDescent="0.25">
      <c r="A1869" s="60" t="s">
        <v>17</v>
      </c>
      <c r="B1869" s="209">
        <v>1452</v>
      </c>
      <c r="C1869" s="284">
        <v>713</v>
      </c>
      <c r="D1869" s="284">
        <v>2823</v>
      </c>
      <c r="E1869" s="284"/>
    </row>
    <row r="1870" spans="1:5" ht="12.75" thickBot="1" x14ac:dyDescent="0.25">
      <c r="A1870" s="60" t="s">
        <v>18</v>
      </c>
      <c r="B1870" s="209">
        <f>B1888</f>
        <v>90000</v>
      </c>
      <c r="C1870" s="209">
        <f>C1888</f>
        <v>44177</v>
      </c>
      <c r="D1870" s="209">
        <f>D1888</f>
        <v>175000</v>
      </c>
      <c r="E1870" s="209">
        <f>E1888</f>
        <v>0</v>
      </c>
    </row>
    <row r="1871" spans="1:5" ht="12.75" thickBot="1" x14ac:dyDescent="0.25">
      <c r="A1871" s="60" t="s">
        <v>19</v>
      </c>
      <c r="B1871" s="209">
        <f>B1870/B1869</f>
        <v>61.983471074380162</v>
      </c>
      <c r="C1871" s="209">
        <f>C1870/C1869</f>
        <v>61.959326788218796</v>
      </c>
      <c r="D1871" s="209">
        <f>D1870/D1869</f>
        <v>61.990789939780377</v>
      </c>
      <c r="E1871" s="209" t="e">
        <f>E1870/E1869</f>
        <v>#DIV/0!</v>
      </c>
    </row>
    <row r="1872" spans="1:5" ht="13.5" customHeight="1" thickBot="1" x14ac:dyDescent="0.25">
      <c r="A1872" s="60" t="s">
        <v>20</v>
      </c>
      <c r="B1872" s="209" t="s">
        <v>21</v>
      </c>
      <c r="C1872" s="277">
        <f>C1869/B1869-1</f>
        <v>-0.50895316804407709</v>
      </c>
      <c r="D1872" s="277">
        <f t="shared" ref="D1872:E1874" si="65">D1869/C1869-1</f>
        <v>2.9593267882187937</v>
      </c>
      <c r="E1872" s="277">
        <f t="shared" si="65"/>
        <v>-1</v>
      </c>
    </row>
    <row r="1873" spans="1:5" ht="12.75" thickBot="1" x14ac:dyDescent="0.25">
      <c r="A1873" s="60" t="s">
        <v>22</v>
      </c>
      <c r="B1873" s="209" t="s">
        <v>21</v>
      </c>
      <c r="C1873" s="277">
        <f>C1870/B1870-1</f>
        <v>-0.5091444444444444</v>
      </c>
      <c r="D1873" s="277">
        <f t="shared" si="65"/>
        <v>2.9613373474885121</v>
      </c>
      <c r="E1873" s="277">
        <f t="shared" si="65"/>
        <v>-1</v>
      </c>
    </row>
    <row r="1874" spans="1:5" ht="12.75" thickBot="1" x14ac:dyDescent="0.25">
      <c r="A1874" s="60" t="s">
        <v>23</v>
      </c>
      <c r="B1874" s="209" t="s">
        <v>21</v>
      </c>
      <c r="C1874" s="277">
        <f>C1871/B1871-1</f>
        <v>-3.8952781673673442E-4</v>
      </c>
      <c r="D1874" s="277">
        <f t="shared" si="65"/>
        <v>5.0780331537692014E-4</v>
      </c>
      <c r="E1874" s="277" t="e">
        <f t="shared" si="65"/>
        <v>#DIV/0!</v>
      </c>
    </row>
    <row r="1875" spans="1:5" ht="12.75" customHeight="1" thickBot="1" x14ac:dyDescent="0.25">
      <c r="A1875" s="434" t="s">
        <v>305</v>
      </c>
      <c r="B1875" s="435"/>
      <c r="C1875" s="435"/>
      <c r="D1875" s="435"/>
      <c r="E1875" s="436"/>
    </row>
    <row r="1876" spans="1:5" x14ac:dyDescent="0.2">
      <c r="A1876" s="432"/>
      <c r="B1876" s="273">
        <v>2018</v>
      </c>
      <c r="C1876" s="274">
        <v>2019</v>
      </c>
      <c r="D1876" s="274">
        <v>2020</v>
      </c>
      <c r="E1876" s="274">
        <v>2021</v>
      </c>
    </row>
    <row r="1877" spans="1:5" ht="19.5" customHeight="1" thickBot="1" x14ac:dyDescent="0.25">
      <c r="A1877" s="433"/>
      <c r="B1877" s="275" t="s">
        <v>8</v>
      </c>
      <c r="C1877" s="276" t="s">
        <v>9</v>
      </c>
      <c r="D1877" s="276" t="s">
        <v>9</v>
      </c>
      <c r="E1877" s="276" t="s">
        <v>9</v>
      </c>
    </row>
    <row r="1878" spans="1:5" ht="12.75" thickBot="1" x14ac:dyDescent="0.25">
      <c r="A1878" s="61" t="s">
        <v>36</v>
      </c>
      <c r="B1878" s="278">
        <f>B1879+B1880+B1881+B1882</f>
        <v>0</v>
      </c>
      <c r="C1878" s="278">
        <f>C1879+C1880+C1881+C1882</f>
        <v>0</v>
      </c>
      <c r="D1878" s="278">
        <f>D1879+D1880+D1881+D1882</f>
        <v>0</v>
      </c>
      <c r="E1878" s="278">
        <f>E1879+E1880+E1881+E1882</f>
        <v>0</v>
      </c>
    </row>
    <row r="1879" spans="1:5" ht="20.25" customHeight="1" thickBot="1" x14ac:dyDescent="0.25">
      <c r="A1879" s="62" t="s">
        <v>57</v>
      </c>
      <c r="B1879" s="278"/>
      <c r="C1879" s="278"/>
      <c r="D1879" s="278"/>
      <c r="E1879" s="278"/>
    </row>
    <row r="1880" spans="1:5" ht="42.75" customHeight="1" thickBot="1" x14ac:dyDescent="0.25">
      <c r="A1880" s="62" t="s">
        <v>61</v>
      </c>
      <c r="B1880" s="278"/>
      <c r="C1880" s="278"/>
      <c r="D1880" s="278"/>
      <c r="E1880" s="278"/>
    </row>
    <row r="1881" spans="1:5" ht="12.75" thickBot="1" x14ac:dyDescent="0.25">
      <c r="A1881" s="62" t="s">
        <v>62</v>
      </c>
      <c r="B1881" s="278"/>
      <c r="C1881" s="278"/>
      <c r="D1881" s="278"/>
      <c r="E1881" s="278"/>
    </row>
    <row r="1882" spans="1:5" ht="12.75" thickBot="1" x14ac:dyDescent="0.25">
      <c r="A1882" s="62" t="s">
        <v>63</v>
      </c>
      <c r="B1882" s="278"/>
      <c r="C1882" s="278"/>
      <c r="D1882" s="278"/>
      <c r="E1882" s="278"/>
    </row>
    <row r="1883" spans="1:5" ht="12.75" thickBot="1" x14ac:dyDescent="0.25">
      <c r="A1883" s="61" t="s">
        <v>37</v>
      </c>
      <c r="B1883" s="279">
        <f>B1884+B1885+B1886+B1887</f>
        <v>90000</v>
      </c>
      <c r="C1883" s="279">
        <f>C1884+C1885+C1886+C1887</f>
        <v>44177</v>
      </c>
      <c r="D1883" s="279">
        <f>D1884+D1885+D1886+D1887</f>
        <v>175000</v>
      </c>
      <c r="E1883" s="279">
        <f>E1884+E1885+E1886+E1887</f>
        <v>0</v>
      </c>
    </row>
    <row r="1884" spans="1:5" ht="12.75" thickBot="1" x14ac:dyDescent="0.25">
      <c r="A1884" s="62" t="s">
        <v>57</v>
      </c>
      <c r="B1884" s="279"/>
      <c r="C1884" s="279"/>
      <c r="D1884" s="279"/>
      <c r="E1884" s="279"/>
    </row>
    <row r="1885" spans="1:5" ht="12.75" thickBot="1" x14ac:dyDescent="0.25">
      <c r="A1885" s="62" t="s">
        <v>61</v>
      </c>
      <c r="B1885" s="279">
        <f>30000+60000</f>
        <v>90000</v>
      </c>
      <c r="C1885" s="279">
        <v>44177</v>
      </c>
      <c r="D1885" s="279">
        <v>175000</v>
      </c>
      <c r="E1885" s="279"/>
    </row>
    <row r="1886" spans="1:5" ht="12.75" thickBot="1" x14ac:dyDescent="0.25">
      <c r="A1886" s="62" t="s">
        <v>62</v>
      </c>
      <c r="B1886" s="279"/>
      <c r="C1886" s="279"/>
      <c r="D1886" s="279"/>
      <c r="E1886" s="279"/>
    </row>
    <row r="1887" spans="1:5" ht="12.75" thickBot="1" x14ac:dyDescent="0.25">
      <c r="A1887" s="67" t="s">
        <v>63</v>
      </c>
      <c r="B1887" s="279"/>
      <c r="C1887" s="279"/>
      <c r="D1887" s="279"/>
      <c r="E1887" s="279"/>
    </row>
    <row r="1888" spans="1:5" ht="12.75" thickBot="1" x14ac:dyDescent="0.25">
      <c r="A1888" s="95" t="s">
        <v>625</v>
      </c>
      <c r="B1888" s="279">
        <f>B1878+B1883</f>
        <v>90000</v>
      </c>
      <c r="C1888" s="279">
        <f>C1878+C1883</f>
        <v>44177</v>
      </c>
      <c r="D1888" s="279">
        <f>D1878+D1883</f>
        <v>175000</v>
      </c>
      <c r="E1888" s="279">
        <f>E1878+E1883</f>
        <v>0</v>
      </c>
    </row>
    <row r="1889" spans="1:5" ht="12.75" thickBot="1" x14ac:dyDescent="0.25">
      <c r="A1889" s="90" t="s">
        <v>32</v>
      </c>
      <c r="B1889" s="283">
        <f>IF(B1888-B1870=0,0,"Error")</f>
        <v>0</v>
      </c>
      <c r="C1889" s="283">
        <f>IF(C1888-C1870=0,0,"Error")</f>
        <v>0</v>
      </c>
      <c r="D1889" s="283">
        <f>IF(D1888-D1870=0,0,"Error")</f>
        <v>0</v>
      </c>
      <c r="E1889" s="283">
        <f>IF(E1888-E1870=0,0,"Error")</f>
        <v>0</v>
      </c>
    </row>
    <row r="1890" spans="1:5" ht="13.5" customHeight="1" thickBot="1" x14ac:dyDescent="0.25">
      <c r="A1890" s="58" t="s">
        <v>626</v>
      </c>
      <c r="B1890" s="308" t="s">
        <v>627</v>
      </c>
      <c r="C1890" s="301" t="s">
        <v>60</v>
      </c>
      <c r="D1890" s="487" t="s">
        <v>628</v>
      </c>
      <c r="E1890" s="488"/>
    </row>
    <row r="1891" spans="1:5" ht="12.75" thickBot="1" x14ac:dyDescent="0.25">
      <c r="A1891" s="59" t="s">
        <v>15</v>
      </c>
      <c r="B1891" s="437" t="s">
        <v>629</v>
      </c>
      <c r="C1891" s="438"/>
      <c r="D1891" s="438"/>
      <c r="E1891" s="439"/>
    </row>
    <row r="1892" spans="1:5" ht="12.75" thickBot="1" x14ac:dyDescent="0.25">
      <c r="A1892" s="59" t="s">
        <v>16</v>
      </c>
      <c r="B1892" s="437" t="s">
        <v>451</v>
      </c>
      <c r="C1892" s="438"/>
      <c r="D1892" s="438"/>
      <c r="E1892" s="439"/>
    </row>
    <row r="1893" spans="1:5" x14ac:dyDescent="0.2">
      <c r="A1893" s="432"/>
      <c r="B1893" s="273">
        <v>2019</v>
      </c>
      <c r="C1893" s="274">
        <v>2020</v>
      </c>
      <c r="D1893" s="274">
        <v>2021</v>
      </c>
      <c r="E1893" s="274">
        <v>2022</v>
      </c>
    </row>
    <row r="1894" spans="1:5" ht="12.75" thickBot="1" x14ac:dyDescent="0.25">
      <c r="A1894" s="433"/>
      <c r="B1894" s="275" t="s">
        <v>8</v>
      </c>
      <c r="C1894" s="276" t="s">
        <v>9</v>
      </c>
      <c r="D1894" s="276" t="s">
        <v>9</v>
      </c>
      <c r="E1894" s="276" t="s">
        <v>9</v>
      </c>
    </row>
    <row r="1895" spans="1:5" ht="18" customHeight="1" thickBot="1" x14ac:dyDescent="0.25">
      <c r="A1895" s="60" t="s">
        <v>17</v>
      </c>
      <c r="B1895" s="209">
        <v>32</v>
      </c>
      <c r="C1895" s="284">
        <v>48</v>
      </c>
      <c r="D1895" s="284">
        <v>32</v>
      </c>
      <c r="E1895" s="294"/>
    </row>
    <row r="1896" spans="1:5" ht="12.75" thickBot="1" x14ac:dyDescent="0.25">
      <c r="A1896" s="60" t="s">
        <v>18</v>
      </c>
      <c r="B1896" s="209">
        <f>B1914</f>
        <v>2000</v>
      </c>
      <c r="C1896" s="209">
        <f>C1914</f>
        <v>3000</v>
      </c>
      <c r="D1896" s="209">
        <f>D1914</f>
        <v>1975</v>
      </c>
      <c r="E1896" s="209">
        <f>E1914</f>
        <v>0</v>
      </c>
    </row>
    <row r="1897" spans="1:5" ht="18.75" customHeight="1" thickBot="1" x14ac:dyDescent="0.25">
      <c r="A1897" s="60" t="s">
        <v>19</v>
      </c>
      <c r="B1897" s="209">
        <f>B1896/B1895</f>
        <v>62.5</v>
      </c>
      <c r="C1897" s="209">
        <f>C1896/C1895</f>
        <v>62.5</v>
      </c>
      <c r="D1897" s="209">
        <f>D1896/D1895</f>
        <v>61.71875</v>
      </c>
      <c r="E1897" s="209" t="e">
        <f>E1896/E1895</f>
        <v>#DIV/0!</v>
      </c>
    </row>
    <row r="1898" spans="1:5" ht="28.5" customHeight="1" thickBot="1" x14ac:dyDescent="0.25">
      <c r="A1898" s="60" t="s">
        <v>20</v>
      </c>
      <c r="B1898" s="209" t="s">
        <v>21</v>
      </c>
      <c r="C1898" s="277">
        <f>C1895/B1895-1</f>
        <v>0.5</v>
      </c>
      <c r="D1898" s="277">
        <f t="shared" ref="D1898:E1900" si="66">D1895/C1895-1</f>
        <v>-0.33333333333333337</v>
      </c>
      <c r="E1898" s="277">
        <f t="shared" si="66"/>
        <v>-1</v>
      </c>
    </row>
    <row r="1899" spans="1:5" ht="18" customHeight="1" thickBot="1" x14ac:dyDescent="0.25">
      <c r="A1899" s="60" t="s">
        <v>22</v>
      </c>
      <c r="B1899" s="209" t="s">
        <v>21</v>
      </c>
      <c r="C1899" s="277">
        <f>C1896/B1896-1</f>
        <v>0.5</v>
      </c>
      <c r="D1899" s="277">
        <f t="shared" si="66"/>
        <v>-0.34166666666666667</v>
      </c>
      <c r="E1899" s="277">
        <f t="shared" si="66"/>
        <v>-1</v>
      </c>
    </row>
    <row r="1900" spans="1:5" ht="12.75" thickBot="1" x14ac:dyDescent="0.25">
      <c r="A1900" s="60" t="s">
        <v>23</v>
      </c>
      <c r="B1900" s="209" t="s">
        <v>21</v>
      </c>
      <c r="C1900" s="277">
        <f>C1897/B1897-1</f>
        <v>0</v>
      </c>
      <c r="D1900" s="277">
        <f t="shared" si="66"/>
        <v>-1.2499999999999956E-2</v>
      </c>
      <c r="E1900" s="277" t="e">
        <f t="shared" si="66"/>
        <v>#DIV/0!</v>
      </c>
    </row>
    <row r="1901" spans="1:5" ht="12.75" customHeight="1" thickBot="1" x14ac:dyDescent="0.25">
      <c r="A1901" s="434" t="s">
        <v>617</v>
      </c>
      <c r="B1901" s="435"/>
      <c r="C1901" s="435"/>
      <c r="D1901" s="435"/>
      <c r="E1901" s="436"/>
    </row>
    <row r="1902" spans="1:5" x14ac:dyDescent="0.2">
      <c r="A1902" s="432"/>
      <c r="B1902" s="273">
        <v>2019</v>
      </c>
      <c r="C1902" s="274">
        <v>2020</v>
      </c>
      <c r="D1902" s="274">
        <v>2021</v>
      </c>
      <c r="E1902" s="274">
        <v>2022</v>
      </c>
    </row>
    <row r="1903" spans="1:5" ht="12.75" thickBot="1" x14ac:dyDescent="0.25">
      <c r="A1903" s="433"/>
      <c r="B1903" s="275" t="s">
        <v>8</v>
      </c>
      <c r="C1903" s="276" t="s">
        <v>9</v>
      </c>
      <c r="D1903" s="276" t="s">
        <v>9</v>
      </c>
      <c r="E1903" s="276" t="s">
        <v>9</v>
      </c>
    </row>
    <row r="1904" spans="1:5" ht="12.75" thickBot="1" x14ac:dyDescent="0.25">
      <c r="A1904" s="61" t="s">
        <v>36</v>
      </c>
      <c r="B1904" s="278">
        <f>B1905+B1906+B1907+B1908</f>
        <v>0</v>
      </c>
      <c r="C1904" s="278">
        <f>C1905+C1906+C1907+C1908</f>
        <v>0</v>
      </c>
      <c r="D1904" s="278">
        <f>D1905+D1906+D1907+D1908</f>
        <v>0</v>
      </c>
      <c r="E1904" s="278">
        <f>E1905+E1906+E1907+E1908</f>
        <v>0</v>
      </c>
    </row>
    <row r="1905" spans="1:5" ht="12.75" thickBot="1" x14ac:dyDescent="0.25">
      <c r="A1905" s="62" t="s">
        <v>57</v>
      </c>
      <c r="B1905" s="278"/>
      <c r="C1905" s="278"/>
      <c r="D1905" s="278"/>
      <c r="E1905" s="278"/>
    </row>
    <row r="1906" spans="1:5" ht="12.75" thickBot="1" x14ac:dyDescent="0.25">
      <c r="A1906" s="62" t="s">
        <v>61</v>
      </c>
      <c r="B1906" s="278"/>
      <c r="C1906" s="278"/>
      <c r="D1906" s="278"/>
      <c r="E1906" s="278"/>
    </row>
    <row r="1907" spans="1:5" ht="12.75" thickBot="1" x14ac:dyDescent="0.25">
      <c r="A1907" s="62" t="s">
        <v>62</v>
      </c>
      <c r="B1907" s="278"/>
      <c r="C1907" s="278"/>
      <c r="D1907" s="278"/>
      <c r="E1907" s="278"/>
    </row>
    <row r="1908" spans="1:5" ht="13.5" customHeight="1" thickBot="1" x14ac:dyDescent="0.25">
      <c r="A1908" s="62" t="s">
        <v>63</v>
      </c>
      <c r="B1908" s="278"/>
      <c r="C1908" s="278"/>
      <c r="D1908" s="278"/>
      <c r="E1908" s="278"/>
    </row>
    <row r="1909" spans="1:5" ht="12.75" thickBot="1" x14ac:dyDescent="0.25">
      <c r="A1909" s="61" t="s">
        <v>37</v>
      </c>
      <c r="B1909" s="279">
        <f>B1910+B1911+B1912+B1913</f>
        <v>2000</v>
      </c>
      <c r="C1909" s="279">
        <f>C1910+C1911+C1912+C1913</f>
        <v>3000</v>
      </c>
      <c r="D1909" s="279">
        <f>D1910+D1911+D1912+D1913</f>
        <v>1975</v>
      </c>
      <c r="E1909" s="279">
        <f>E1910+E1911+E1912+E1913</f>
        <v>0</v>
      </c>
    </row>
    <row r="1910" spans="1:5" ht="12.75" thickBot="1" x14ac:dyDescent="0.25">
      <c r="A1910" s="62" t="s">
        <v>57</v>
      </c>
      <c r="B1910" s="279"/>
      <c r="C1910" s="279"/>
      <c r="D1910" s="279"/>
      <c r="E1910" s="279"/>
    </row>
    <row r="1911" spans="1:5" ht="12.75" thickBot="1" x14ac:dyDescent="0.25">
      <c r="A1911" s="62" t="s">
        <v>61</v>
      </c>
      <c r="B1911" s="279"/>
      <c r="C1911" s="279"/>
      <c r="D1911" s="279"/>
      <c r="E1911" s="279"/>
    </row>
    <row r="1912" spans="1:5" ht="12.75" thickBot="1" x14ac:dyDescent="0.25">
      <c r="A1912" s="62" t="s">
        <v>62</v>
      </c>
      <c r="B1912" s="279"/>
      <c r="C1912" s="279"/>
      <c r="D1912" s="279"/>
      <c r="E1912" s="279"/>
    </row>
    <row r="1913" spans="1:5" ht="12.75" thickBot="1" x14ac:dyDescent="0.25">
      <c r="A1913" s="67" t="s">
        <v>63</v>
      </c>
      <c r="B1913" s="279">
        <v>2000</v>
      </c>
      <c r="C1913" s="279">
        <v>3000</v>
      </c>
      <c r="D1913" s="279">
        <v>1975</v>
      </c>
      <c r="E1913" s="279"/>
    </row>
    <row r="1914" spans="1:5" ht="12.75" thickBot="1" x14ac:dyDescent="0.25">
      <c r="A1914" s="95" t="s">
        <v>630</v>
      </c>
      <c r="B1914" s="279">
        <f>B1904+B1909</f>
        <v>2000</v>
      </c>
      <c r="C1914" s="279">
        <f>C1904+C1909</f>
        <v>3000</v>
      </c>
      <c r="D1914" s="279">
        <f>D1904+D1909</f>
        <v>1975</v>
      </c>
      <c r="E1914" s="279">
        <f>E1904+E1909</f>
        <v>0</v>
      </c>
    </row>
    <row r="1915" spans="1:5" ht="30.75" customHeight="1" thickBot="1" x14ac:dyDescent="0.25">
      <c r="A1915" s="90" t="s">
        <v>32</v>
      </c>
      <c r="B1915" s="283">
        <f>IF(B1914-B1896=0,0,"Error")</f>
        <v>0</v>
      </c>
      <c r="C1915" s="283">
        <f>IF(C1914-C1896=0,0,"Error")</f>
        <v>0</v>
      </c>
      <c r="D1915" s="283">
        <f>IF(D1914-D1896=0,0,"Error")</f>
        <v>0</v>
      </c>
      <c r="E1915" s="283">
        <f>IF(E1914-E1896=0,0,"Error")</f>
        <v>0</v>
      </c>
    </row>
    <row r="1916" spans="1:5" ht="26.25" customHeight="1" thickBot="1" x14ac:dyDescent="0.25">
      <c r="A1916" s="96" t="s">
        <v>631</v>
      </c>
      <c r="B1916" s="501" t="s">
        <v>632</v>
      </c>
      <c r="C1916" s="501"/>
      <c r="D1916" s="501"/>
      <c r="E1916" s="501"/>
    </row>
    <row r="1917" spans="1:5" ht="18.75" customHeight="1" thickBot="1" x14ac:dyDescent="0.25">
      <c r="A1917" s="502" t="s">
        <v>176</v>
      </c>
      <c r="B1917" s="503"/>
      <c r="C1917" s="503"/>
      <c r="D1917" s="503"/>
      <c r="E1917" s="504"/>
    </row>
    <row r="1918" spans="1:5" ht="36" x14ac:dyDescent="0.2">
      <c r="A1918" s="85" t="s">
        <v>633</v>
      </c>
      <c r="B1918" s="265">
        <v>1.01</v>
      </c>
      <c r="C1918" s="265">
        <v>1</v>
      </c>
      <c r="D1918" s="265">
        <v>0.99</v>
      </c>
      <c r="E1918" s="265">
        <v>0.97</v>
      </c>
    </row>
    <row r="1919" spans="1:5" ht="48" x14ac:dyDescent="0.2">
      <c r="A1919" s="84" t="s">
        <v>634</v>
      </c>
      <c r="B1919" s="265" t="s">
        <v>635</v>
      </c>
      <c r="C1919" s="265" t="s">
        <v>636</v>
      </c>
      <c r="D1919" s="265" t="s">
        <v>637</v>
      </c>
      <c r="E1919" s="265" t="s">
        <v>638</v>
      </c>
    </row>
    <row r="1920" spans="1:5" ht="36" x14ac:dyDescent="0.2">
      <c r="A1920" s="85" t="s">
        <v>639</v>
      </c>
      <c r="B1920" s="265" t="s">
        <v>640</v>
      </c>
      <c r="C1920" s="265" t="s">
        <v>641</v>
      </c>
      <c r="D1920" s="265" t="s">
        <v>642</v>
      </c>
      <c r="E1920" s="265" t="s">
        <v>643</v>
      </c>
    </row>
    <row r="1921" spans="1:5" ht="24" x14ac:dyDescent="0.2">
      <c r="A1921" s="97" t="s">
        <v>644</v>
      </c>
      <c r="B1921" s="265">
        <v>4600</v>
      </c>
      <c r="C1921" s="265">
        <v>4550</v>
      </c>
      <c r="D1921" s="265">
        <v>4500</v>
      </c>
      <c r="E1921" s="265">
        <v>4450</v>
      </c>
    </row>
    <row r="1922" spans="1:5" ht="24" x14ac:dyDescent="0.2">
      <c r="A1922" s="97" t="s">
        <v>645</v>
      </c>
      <c r="B1922" s="265" t="s">
        <v>646</v>
      </c>
      <c r="C1922" s="265" t="s">
        <v>647</v>
      </c>
      <c r="D1922" s="265" t="s">
        <v>648</v>
      </c>
      <c r="E1922" s="265" t="s">
        <v>649</v>
      </c>
    </row>
    <row r="1923" spans="1:5" ht="24" x14ac:dyDescent="0.2">
      <c r="A1923" s="97" t="s">
        <v>650</v>
      </c>
      <c r="B1923" s="265">
        <v>230</v>
      </c>
      <c r="C1923" s="265">
        <v>250</v>
      </c>
      <c r="D1923" s="265">
        <v>300</v>
      </c>
      <c r="E1923" s="265">
        <v>320</v>
      </c>
    </row>
    <row r="1924" spans="1:5" ht="36" x14ac:dyDescent="0.2">
      <c r="A1924" s="98" t="s">
        <v>651</v>
      </c>
      <c r="B1924" s="264" t="s">
        <v>652</v>
      </c>
      <c r="C1924" s="264" t="s">
        <v>653</v>
      </c>
      <c r="D1924" s="264" t="s">
        <v>654</v>
      </c>
      <c r="E1924" s="264" t="s">
        <v>655</v>
      </c>
    </row>
    <row r="1925" spans="1:5" ht="36" x14ac:dyDescent="0.2">
      <c r="A1925" s="99" t="s">
        <v>656</v>
      </c>
      <c r="B1925" s="264" t="s">
        <v>657</v>
      </c>
      <c r="C1925" s="264" t="s">
        <v>658</v>
      </c>
      <c r="D1925" s="264" t="s">
        <v>659</v>
      </c>
      <c r="E1925" s="264" t="s">
        <v>660</v>
      </c>
    </row>
    <row r="1926" spans="1:5" ht="13.5" customHeight="1" x14ac:dyDescent="0.2">
      <c r="A1926" s="85" t="s">
        <v>661</v>
      </c>
      <c r="B1926" s="265" t="s">
        <v>662</v>
      </c>
      <c r="C1926" s="312" t="s">
        <v>663</v>
      </c>
      <c r="D1926" s="265" t="s">
        <v>664</v>
      </c>
      <c r="E1926" s="265" t="s">
        <v>665</v>
      </c>
    </row>
    <row r="1927" spans="1:5" ht="24" x14ac:dyDescent="0.2">
      <c r="A1927" s="85" t="s">
        <v>666</v>
      </c>
      <c r="B1927" s="265" t="s">
        <v>667</v>
      </c>
      <c r="C1927" s="312" t="s">
        <v>668</v>
      </c>
      <c r="D1927" s="265" t="s">
        <v>669</v>
      </c>
      <c r="E1927" s="265" t="s">
        <v>670</v>
      </c>
    </row>
    <row r="1928" spans="1:5" ht="36" x14ac:dyDescent="0.2">
      <c r="A1928" s="84" t="s">
        <v>671</v>
      </c>
      <c r="B1928" s="265">
        <v>55</v>
      </c>
      <c r="C1928" s="312">
        <v>50</v>
      </c>
      <c r="D1928" s="265">
        <v>45</v>
      </c>
      <c r="E1928" s="265">
        <v>42</v>
      </c>
    </row>
    <row r="1929" spans="1:5" ht="24" x14ac:dyDescent="0.2">
      <c r="A1929" s="84" t="s">
        <v>672</v>
      </c>
      <c r="B1929" s="265" t="s">
        <v>673</v>
      </c>
      <c r="C1929" s="265" t="s">
        <v>674</v>
      </c>
      <c r="D1929" s="265" t="s">
        <v>675</v>
      </c>
      <c r="E1929" s="265" t="s">
        <v>676</v>
      </c>
    </row>
    <row r="1930" spans="1:5" ht="24.75" thickBot="1" x14ac:dyDescent="0.25">
      <c r="A1930" s="84" t="s">
        <v>677</v>
      </c>
      <c r="B1930" s="265">
        <v>1500</v>
      </c>
      <c r="C1930" s="265">
        <v>1430</v>
      </c>
      <c r="D1930" s="265">
        <v>1400</v>
      </c>
      <c r="E1930" s="265">
        <v>1370</v>
      </c>
    </row>
    <row r="1931" spans="1:5" ht="12.75" thickBot="1" x14ac:dyDescent="0.25">
      <c r="A1931" s="443" t="s">
        <v>678</v>
      </c>
      <c r="B1931" s="444"/>
      <c r="C1931" s="444"/>
      <c r="D1931" s="444"/>
      <c r="E1931" s="445"/>
    </row>
    <row r="1932" spans="1:5" ht="12.75" thickBot="1" x14ac:dyDescent="0.25">
      <c r="A1932" s="443" t="s">
        <v>13</v>
      </c>
      <c r="B1932" s="444"/>
      <c r="C1932" s="444"/>
      <c r="D1932" s="444"/>
      <c r="E1932" s="445"/>
    </row>
    <row r="1933" spans="1:5" ht="21.75" customHeight="1" thickBot="1" x14ac:dyDescent="0.25">
      <c r="A1933" s="65" t="s">
        <v>14</v>
      </c>
      <c r="B1933" s="437" t="s">
        <v>679</v>
      </c>
      <c r="C1933" s="438"/>
      <c r="D1933" s="438"/>
      <c r="E1933" s="439"/>
    </row>
    <row r="1934" spans="1:5" ht="29.25" customHeight="1" thickBot="1" x14ac:dyDescent="0.25">
      <c r="A1934" s="59" t="s">
        <v>15</v>
      </c>
      <c r="B1934" s="446" t="s">
        <v>680</v>
      </c>
      <c r="C1934" s="447"/>
      <c r="D1934" s="447"/>
      <c r="E1934" s="448"/>
    </row>
    <row r="1935" spans="1:5" ht="16.5" customHeight="1" thickBot="1" x14ac:dyDescent="0.25">
      <c r="A1935" s="59" t="s">
        <v>16</v>
      </c>
      <c r="B1935" s="437" t="s">
        <v>681</v>
      </c>
      <c r="C1935" s="438"/>
      <c r="D1935" s="438"/>
      <c r="E1935" s="439"/>
    </row>
    <row r="1936" spans="1:5" x14ac:dyDescent="0.2">
      <c r="A1936" s="432"/>
      <c r="B1936" s="273">
        <v>2019</v>
      </c>
      <c r="C1936" s="274">
        <v>2020</v>
      </c>
      <c r="D1936" s="274">
        <v>2021</v>
      </c>
      <c r="E1936" s="274">
        <v>2022</v>
      </c>
    </row>
    <row r="1937" spans="1:5" ht="12.75" thickBot="1" x14ac:dyDescent="0.25">
      <c r="A1937" s="433"/>
      <c r="B1937" s="275" t="s">
        <v>8</v>
      </c>
      <c r="C1937" s="276" t="s">
        <v>9</v>
      </c>
      <c r="D1937" s="276" t="s">
        <v>9</v>
      </c>
      <c r="E1937" s="276" t="s">
        <v>9</v>
      </c>
    </row>
    <row r="1938" spans="1:5" ht="12.75" thickBot="1" x14ac:dyDescent="0.25">
      <c r="A1938" s="60" t="s">
        <v>17</v>
      </c>
      <c r="B1938" s="209">
        <v>52</v>
      </c>
      <c r="C1938" s="209">
        <v>52</v>
      </c>
      <c r="D1938" s="209">
        <v>52</v>
      </c>
      <c r="E1938" s="209">
        <v>52</v>
      </c>
    </row>
    <row r="1939" spans="1:5" ht="12.75" thickBot="1" x14ac:dyDescent="0.25">
      <c r="A1939" s="60" t="s">
        <v>18</v>
      </c>
      <c r="B1939" s="209">
        <f>B1968</f>
        <v>117696</v>
      </c>
      <c r="C1939" s="209">
        <f>C1968</f>
        <v>122800</v>
      </c>
      <c r="D1939" s="209">
        <f>D1968</f>
        <v>125800</v>
      </c>
      <c r="E1939" s="209">
        <f>E1968</f>
        <v>125800</v>
      </c>
    </row>
    <row r="1940" spans="1:5" ht="12.75" thickBot="1" x14ac:dyDescent="0.25">
      <c r="A1940" s="60" t="s">
        <v>19</v>
      </c>
      <c r="B1940" s="209">
        <f>B1939/B1938</f>
        <v>2263.3846153846152</v>
      </c>
      <c r="C1940" s="209">
        <f>C1939/C1938</f>
        <v>2361.5384615384614</v>
      </c>
      <c r="D1940" s="209">
        <f>D1939/D1938</f>
        <v>2419.2307692307691</v>
      </c>
      <c r="E1940" s="209">
        <f>E1939/E1938</f>
        <v>2419.2307692307691</v>
      </c>
    </row>
    <row r="1941" spans="1:5" ht="12.75" thickBot="1" x14ac:dyDescent="0.25">
      <c r="A1941" s="60" t="s">
        <v>20</v>
      </c>
      <c r="B1941" s="209" t="s">
        <v>21</v>
      </c>
      <c r="C1941" s="277">
        <f>C1938/B1938-1</f>
        <v>0</v>
      </c>
      <c r="D1941" s="277">
        <f t="shared" ref="D1941:E1943" si="67">D1938/C1938-1</f>
        <v>0</v>
      </c>
      <c r="E1941" s="277">
        <f t="shared" si="67"/>
        <v>0</v>
      </c>
    </row>
    <row r="1942" spans="1:5" ht="12.75" thickBot="1" x14ac:dyDescent="0.25">
      <c r="A1942" s="60" t="s">
        <v>22</v>
      </c>
      <c r="B1942" s="209" t="s">
        <v>21</v>
      </c>
      <c r="C1942" s="277">
        <f>C1939/B1939-1</f>
        <v>4.3365959760739425E-2</v>
      </c>
      <c r="D1942" s="277">
        <f t="shared" si="67"/>
        <v>2.4429967426710109E-2</v>
      </c>
      <c r="E1942" s="277">
        <f t="shared" si="67"/>
        <v>0</v>
      </c>
    </row>
    <row r="1943" spans="1:5" ht="12.75" thickBot="1" x14ac:dyDescent="0.25">
      <c r="A1943" s="60" t="s">
        <v>23</v>
      </c>
      <c r="B1943" s="209" t="s">
        <v>21</v>
      </c>
      <c r="C1943" s="277">
        <f>C1940/B1940-1</f>
        <v>4.3365959760739647E-2</v>
      </c>
      <c r="D1943" s="277">
        <f t="shared" si="67"/>
        <v>2.4429967426710109E-2</v>
      </c>
      <c r="E1943" s="277">
        <f t="shared" si="67"/>
        <v>0</v>
      </c>
    </row>
    <row r="1944" spans="1:5" ht="13.5" customHeight="1" thickBot="1" x14ac:dyDescent="0.25">
      <c r="A1944" s="434" t="s">
        <v>288</v>
      </c>
      <c r="B1944" s="435"/>
      <c r="C1944" s="435"/>
      <c r="D1944" s="435"/>
      <c r="E1944" s="436"/>
    </row>
    <row r="1945" spans="1:5" x14ac:dyDescent="0.2">
      <c r="A1945" s="432"/>
      <c r="B1945" s="273">
        <v>2019</v>
      </c>
      <c r="C1945" s="274">
        <v>2020</v>
      </c>
      <c r="D1945" s="274">
        <v>2021</v>
      </c>
      <c r="E1945" s="274">
        <v>2022</v>
      </c>
    </row>
    <row r="1946" spans="1:5" ht="12.75" thickBot="1" x14ac:dyDescent="0.25">
      <c r="A1946" s="433"/>
      <c r="B1946" s="275" t="s">
        <v>8</v>
      </c>
      <c r="C1946" s="276" t="s">
        <v>9</v>
      </c>
      <c r="D1946" s="276" t="s">
        <v>9</v>
      </c>
      <c r="E1946" s="276" t="s">
        <v>9</v>
      </c>
    </row>
    <row r="1947" spans="1:5" ht="12.75" thickBot="1" x14ac:dyDescent="0.25">
      <c r="A1947" s="61" t="s">
        <v>24</v>
      </c>
      <c r="B1947" s="278">
        <f>B1948</f>
        <v>75916</v>
      </c>
      <c r="C1947" s="278">
        <f>C1948</f>
        <v>82000</v>
      </c>
      <c r="D1947" s="278">
        <f>D1948</f>
        <v>82000</v>
      </c>
      <c r="E1947" s="278">
        <f>E1948</f>
        <v>82000</v>
      </c>
    </row>
    <row r="1948" spans="1:5" ht="12.75" thickBot="1" x14ac:dyDescent="0.25">
      <c r="A1948" s="62" t="s">
        <v>57</v>
      </c>
      <c r="B1948" s="279">
        <v>75916</v>
      </c>
      <c r="C1948" s="278">
        <v>82000</v>
      </c>
      <c r="D1948" s="278">
        <v>82000</v>
      </c>
      <c r="E1948" s="278">
        <v>82000</v>
      </c>
    </row>
    <row r="1949" spans="1:5" ht="21.75" customHeight="1" thickBot="1" x14ac:dyDescent="0.25">
      <c r="A1949" s="62" t="s">
        <v>58</v>
      </c>
      <c r="B1949" s="279"/>
      <c r="C1949" s="280"/>
      <c r="D1949" s="280"/>
      <c r="E1949" s="280"/>
    </row>
    <row r="1950" spans="1:5" ht="24.75" thickBot="1" x14ac:dyDescent="0.25">
      <c r="A1950" s="61" t="s">
        <v>25</v>
      </c>
      <c r="B1950" s="278">
        <f>B1951</f>
        <v>12780</v>
      </c>
      <c r="C1950" s="278">
        <f>C1951</f>
        <v>13800</v>
      </c>
      <c r="D1950" s="278">
        <f>D1951</f>
        <v>13800</v>
      </c>
      <c r="E1950" s="278">
        <f>E1951</f>
        <v>13800</v>
      </c>
    </row>
    <row r="1951" spans="1:5" ht="30.75" customHeight="1" thickBot="1" x14ac:dyDescent="0.25">
      <c r="A1951" s="62" t="s">
        <v>57</v>
      </c>
      <c r="B1951" s="279">
        <v>12780</v>
      </c>
      <c r="C1951" s="278">
        <v>13800</v>
      </c>
      <c r="D1951" s="278">
        <v>13800</v>
      </c>
      <c r="E1951" s="278">
        <v>13800</v>
      </c>
    </row>
    <row r="1952" spans="1:5" ht="32.25" customHeight="1" thickBot="1" x14ac:dyDescent="0.25">
      <c r="A1952" s="62" t="s">
        <v>58</v>
      </c>
      <c r="B1952" s="279"/>
      <c r="C1952" s="278"/>
      <c r="D1952" s="278"/>
      <c r="E1952" s="278"/>
    </row>
    <row r="1953" spans="1:5" ht="12.75" thickBot="1" x14ac:dyDescent="0.25">
      <c r="A1953" s="61" t="s">
        <v>26</v>
      </c>
      <c r="B1953" s="279">
        <f>B1954</f>
        <v>29000</v>
      </c>
      <c r="C1953" s="278">
        <f>C1954</f>
        <v>27000</v>
      </c>
      <c r="D1953" s="278">
        <f>D1954</f>
        <v>30000</v>
      </c>
      <c r="E1953" s="278">
        <f>E1954</f>
        <v>30000</v>
      </c>
    </row>
    <row r="1954" spans="1:5" ht="12.75" thickBot="1" x14ac:dyDescent="0.25">
      <c r="A1954" s="62" t="s">
        <v>57</v>
      </c>
      <c r="B1954" s="279">
        <v>29000</v>
      </c>
      <c r="C1954" s="278">
        <v>27000</v>
      </c>
      <c r="D1954" s="278">
        <v>30000</v>
      </c>
      <c r="E1954" s="278">
        <v>30000</v>
      </c>
    </row>
    <row r="1955" spans="1:5" ht="12.75" thickBot="1" x14ac:dyDescent="0.25">
      <c r="A1955" s="62" t="s">
        <v>58</v>
      </c>
      <c r="B1955" s="279"/>
      <c r="C1955" s="278"/>
      <c r="D1955" s="278"/>
      <c r="E1955" s="278"/>
    </row>
    <row r="1956" spans="1:5" ht="12.75" thickBot="1" x14ac:dyDescent="0.25">
      <c r="A1956" s="61" t="s">
        <v>27</v>
      </c>
      <c r="B1956" s="279"/>
      <c r="C1956" s="278"/>
      <c r="D1956" s="278"/>
      <c r="E1956" s="278"/>
    </row>
    <row r="1957" spans="1:5" ht="12.75" thickBot="1" x14ac:dyDescent="0.25">
      <c r="A1957" s="62" t="s">
        <v>57</v>
      </c>
      <c r="B1957" s="279"/>
      <c r="C1957" s="278"/>
      <c r="D1957" s="278"/>
      <c r="E1957" s="278"/>
    </row>
    <row r="1958" spans="1:5" ht="12.75" thickBot="1" x14ac:dyDescent="0.25">
      <c r="A1958" s="62" t="s">
        <v>58</v>
      </c>
      <c r="B1958" s="279"/>
      <c r="C1958" s="278"/>
      <c r="D1958" s="278"/>
      <c r="E1958" s="278"/>
    </row>
    <row r="1959" spans="1:5" ht="12.75" thickBot="1" x14ac:dyDescent="0.25">
      <c r="A1959" s="61" t="s">
        <v>28</v>
      </c>
      <c r="B1959" s="279"/>
      <c r="C1959" s="278"/>
      <c r="D1959" s="278"/>
      <c r="E1959" s="278"/>
    </row>
    <row r="1960" spans="1:5" ht="12.75" thickBot="1" x14ac:dyDescent="0.25">
      <c r="A1960" s="62" t="s">
        <v>57</v>
      </c>
      <c r="B1960" s="279"/>
      <c r="C1960" s="278"/>
      <c r="D1960" s="278"/>
      <c r="E1960" s="278"/>
    </row>
    <row r="1961" spans="1:5" ht="12.75" thickBot="1" x14ac:dyDescent="0.25">
      <c r="A1961" s="62" t="s">
        <v>58</v>
      </c>
      <c r="B1961" s="279"/>
      <c r="C1961" s="278"/>
      <c r="D1961" s="278"/>
      <c r="E1961" s="278"/>
    </row>
    <row r="1962" spans="1:5" ht="12.75" thickBot="1" x14ac:dyDescent="0.25">
      <c r="A1962" s="61" t="s">
        <v>29</v>
      </c>
      <c r="B1962" s="279"/>
      <c r="C1962" s="278"/>
      <c r="D1962" s="278"/>
      <c r="E1962" s="278"/>
    </row>
    <row r="1963" spans="1:5" ht="12.75" thickBot="1" x14ac:dyDescent="0.25">
      <c r="A1963" s="62" t="s">
        <v>57</v>
      </c>
      <c r="B1963" s="279"/>
      <c r="C1963" s="278"/>
      <c r="D1963" s="278"/>
      <c r="E1963" s="278"/>
    </row>
    <row r="1964" spans="1:5" ht="12.75" thickBot="1" x14ac:dyDescent="0.25">
      <c r="A1964" s="62" t="s">
        <v>58</v>
      </c>
      <c r="B1964" s="279"/>
      <c r="C1964" s="278"/>
      <c r="D1964" s="278"/>
      <c r="E1964" s="278"/>
    </row>
    <row r="1965" spans="1:5" ht="24.75" thickBot="1" x14ac:dyDescent="0.25">
      <c r="A1965" s="61" t="s">
        <v>30</v>
      </c>
      <c r="B1965" s="279">
        <f>B1966</f>
        <v>0</v>
      </c>
      <c r="C1965" s="313">
        <f>C1966</f>
        <v>0</v>
      </c>
      <c r="D1965" s="313">
        <f>D1966</f>
        <v>0</v>
      </c>
      <c r="E1965" s="313">
        <f>E1966</f>
        <v>0</v>
      </c>
    </row>
    <row r="1966" spans="1:5" ht="12.75" thickBot="1" x14ac:dyDescent="0.25">
      <c r="A1966" s="62" t="s">
        <v>57</v>
      </c>
      <c r="B1966" s="279"/>
      <c r="C1966" s="314"/>
      <c r="D1966" s="314"/>
      <c r="E1966" s="314"/>
    </row>
    <row r="1967" spans="1:5" ht="12.75" thickBot="1" x14ac:dyDescent="0.25">
      <c r="A1967" s="67" t="s">
        <v>58</v>
      </c>
      <c r="B1967" s="279"/>
      <c r="C1967" s="281"/>
      <c r="D1967" s="282"/>
      <c r="E1967" s="282"/>
    </row>
    <row r="1968" spans="1:5" ht="26.25" customHeight="1" thickBot="1" x14ac:dyDescent="0.25">
      <c r="A1968" s="95" t="s">
        <v>31</v>
      </c>
      <c r="B1968" s="279">
        <f>B1965+B1962+B1959+B1956+B1953+B1950+B1947</f>
        <v>117696</v>
      </c>
      <c r="C1968" s="279">
        <f>C1965+C1962+C1959+C1956+C1953+C1950+C1947</f>
        <v>122800</v>
      </c>
      <c r="D1968" s="279">
        <f>D1965+D1962+D1959+D1956+D1953+D1950+D1947</f>
        <v>125800</v>
      </c>
      <c r="E1968" s="279">
        <f>E1965+E1962+E1959+E1956+E1953+E1950+E1947</f>
        <v>125800</v>
      </c>
    </row>
    <row r="1969" spans="1:5" ht="44.25" customHeight="1" thickBot="1" x14ac:dyDescent="0.25">
      <c r="A1969" s="64" t="s">
        <v>32</v>
      </c>
      <c r="B1969" s="283">
        <f>IF(B1968-B1939=0,0,"Error")</f>
        <v>0</v>
      </c>
      <c r="C1969" s="283">
        <f>IF(C1968-C1939=0,0,"Error")</f>
        <v>0</v>
      </c>
      <c r="D1969" s="283">
        <f>IF(D1968-D1939=0,0,"Error")</f>
        <v>0</v>
      </c>
      <c r="E1969" s="283">
        <f>IF(E1968-E1939=0,0,"Error")</f>
        <v>0</v>
      </c>
    </row>
    <row r="1970" spans="1:5" ht="12.75" customHeight="1" thickBot="1" x14ac:dyDescent="0.25">
      <c r="A1970" s="58" t="s">
        <v>40</v>
      </c>
      <c r="B1970" s="429" t="s">
        <v>682</v>
      </c>
      <c r="C1970" s="430"/>
      <c r="D1970" s="430"/>
      <c r="E1970" s="431"/>
    </row>
    <row r="1971" spans="1:5" ht="12.75" customHeight="1" thickBot="1" x14ac:dyDescent="0.25">
      <c r="A1971" s="59" t="s">
        <v>15</v>
      </c>
      <c r="B1971" s="429" t="s">
        <v>683</v>
      </c>
      <c r="C1971" s="430"/>
      <c r="D1971" s="430"/>
      <c r="E1971" s="431"/>
    </row>
    <row r="1972" spans="1:5" ht="12.75" thickBot="1" x14ac:dyDescent="0.25">
      <c r="A1972" s="59" t="s">
        <v>16</v>
      </c>
      <c r="B1972" s="437" t="s">
        <v>684</v>
      </c>
      <c r="C1972" s="438"/>
      <c r="D1972" s="438"/>
      <c r="E1972" s="439"/>
    </row>
    <row r="1973" spans="1:5" x14ac:dyDescent="0.2">
      <c r="A1973" s="432"/>
      <c r="B1973" s="273">
        <v>2019</v>
      </c>
      <c r="C1973" s="274">
        <v>2020</v>
      </c>
      <c r="D1973" s="274">
        <v>2021</v>
      </c>
      <c r="E1973" s="274">
        <v>2022</v>
      </c>
    </row>
    <row r="1974" spans="1:5" ht="12.75" thickBot="1" x14ac:dyDescent="0.25">
      <c r="A1974" s="433"/>
      <c r="B1974" s="275" t="s">
        <v>8</v>
      </c>
      <c r="C1974" s="276" t="s">
        <v>9</v>
      </c>
      <c r="D1974" s="276" t="s">
        <v>9</v>
      </c>
      <c r="E1974" s="276" t="s">
        <v>9</v>
      </c>
    </row>
    <row r="1975" spans="1:5" ht="12.75" thickBot="1" x14ac:dyDescent="0.25">
      <c r="A1975" s="60" t="s">
        <v>17</v>
      </c>
      <c r="B1975" s="209">
        <v>30770428</v>
      </c>
      <c r="C1975" s="315">
        <v>31064421</v>
      </c>
      <c r="D1975" s="315">
        <v>31883161</v>
      </c>
      <c r="E1975" s="315">
        <v>31435196</v>
      </c>
    </row>
    <row r="1976" spans="1:5" ht="12.75" thickBot="1" x14ac:dyDescent="0.25">
      <c r="A1976" s="60" t="s">
        <v>18</v>
      </c>
      <c r="B1976" s="209">
        <f>B2005</f>
        <v>1722634</v>
      </c>
      <c r="C1976" s="209">
        <f>C2005</f>
        <v>1764240</v>
      </c>
      <c r="D1976" s="209">
        <f>D2005</f>
        <v>1781704</v>
      </c>
      <c r="E1976" s="209">
        <f>E2005</f>
        <v>1781704</v>
      </c>
    </row>
    <row r="1977" spans="1:5" ht="12.75" thickBot="1" x14ac:dyDescent="0.25">
      <c r="A1977" s="60" t="s">
        <v>19</v>
      </c>
      <c r="B1977" s="209">
        <f>B1976/B1975</f>
        <v>5.5983426684867693E-2</v>
      </c>
      <c r="C1977" s="307">
        <f>C1976/C1975</f>
        <v>5.679294650301063E-2</v>
      </c>
      <c r="D1977" s="307">
        <f>D1976/D1975</f>
        <v>5.5882288459415931E-2</v>
      </c>
      <c r="E1977" s="307">
        <f>E1976/E1975</f>
        <v>5.6678634992446048E-2</v>
      </c>
    </row>
    <row r="1978" spans="1:5" ht="12.75" thickBot="1" x14ac:dyDescent="0.25">
      <c r="A1978" s="60" t="s">
        <v>20</v>
      </c>
      <c r="B1978" s="209"/>
      <c r="C1978" s="277">
        <f t="shared" ref="C1978:E1980" si="68">C1975/B1975-1</f>
        <v>9.5544007382672991E-3</v>
      </c>
      <c r="D1978" s="277">
        <f t="shared" si="68"/>
        <v>2.6356197013940763E-2</v>
      </c>
      <c r="E1978" s="277">
        <f t="shared" si="68"/>
        <v>-1.4050206627881145E-2</v>
      </c>
    </row>
    <row r="1979" spans="1:5" ht="12.75" thickBot="1" x14ac:dyDescent="0.25">
      <c r="A1979" s="60" t="s">
        <v>22</v>
      </c>
      <c r="B1979" s="209"/>
      <c r="C1979" s="277">
        <f t="shared" si="68"/>
        <v>2.4152547784381362E-2</v>
      </c>
      <c r="D1979" s="277">
        <f t="shared" si="68"/>
        <v>9.8988799709789355E-3</v>
      </c>
      <c r="E1979" s="277">
        <f t="shared" si="68"/>
        <v>0</v>
      </c>
    </row>
    <row r="1980" spans="1:5" ht="12.75" thickBot="1" x14ac:dyDescent="0.25">
      <c r="A1980" s="60" t="s">
        <v>23</v>
      </c>
      <c r="B1980" s="209"/>
      <c r="C1980" s="277">
        <f t="shared" si="68"/>
        <v>1.4459990502184716E-2</v>
      </c>
      <c r="D1980" s="277">
        <f t="shared" si="68"/>
        <v>-1.6034703245171866E-2</v>
      </c>
      <c r="E1980" s="277">
        <f t="shared" si="68"/>
        <v>1.425042808703969E-2</v>
      </c>
    </row>
    <row r="1981" spans="1:5" ht="12.75" customHeight="1" thickBot="1" x14ac:dyDescent="0.25">
      <c r="A1981" s="434" t="s">
        <v>685</v>
      </c>
      <c r="B1981" s="435"/>
      <c r="C1981" s="435"/>
      <c r="D1981" s="435"/>
      <c r="E1981" s="436"/>
    </row>
    <row r="1982" spans="1:5" x14ac:dyDescent="0.2">
      <c r="A1982" s="432"/>
      <c r="B1982" s="273">
        <v>2019</v>
      </c>
      <c r="C1982" s="274">
        <v>2020</v>
      </c>
      <c r="D1982" s="274">
        <v>2021</v>
      </c>
      <c r="E1982" s="274">
        <v>2022</v>
      </c>
    </row>
    <row r="1983" spans="1:5" ht="12.75" thickBot="1" x14ac:dyDescent="0.25">
      <c r="A1983" s="433"/>
      <c r="B1983" s="275" t="s">
        <v>8</v>
      </c>
      <c r="C1983" s="276" t="s">
        <v>9</v>
      </c>
      <c r="D1983" s="276" t="s">
        <v>9</v>
      </c>
      <c r="E1983" s="276" t="s">
        <v>9</v>
      </c>
    </row>
    <row r="1984" spans="1:5" ht="12.75" thickBot="1" x14ac:dyDescent="0.25">
      <c r="A1984" s="61" t="s">
        <v>24</v>
      </c>
      <c r="B1984" s="278">
        <f>B1985</f>
        <v>1410235</v>
      </c>
      <c r="C1984" s="278">
        <f>C1985+C1986</f>
        <v>1454000</v>
      </c>
      <c r="D1984" s="278">
        <f>D1985+D1986</f>
        <v>1454000</v>
      </c>
      <c r="E1984" s="278">
        <f>E1985+E1986</f>
        <v>1454000</v>
      </c>
    </row>
    <row r="1985" spans="1:5" ht="12.75" thickBot="1" x14ac:dyDescent="0.25">
      <c r="A1985" s="62" t="s">
        <v>57</v>
      </c>
      <c r="B1985" s="279">
        <v>1410235</v>
      </c>
      <c r="C1985" s="278">
        <v>1454000</v>
      </c>
      <c r="D1985" s="278">
        <v>1454000</v>
      </c>
      <c r="E1985" s="278">
        <v>1454000</v>
      </c>
    </row>
    <row r="1986" spans="1:5" ht="12.75" thickBot="1" x14ac:dyDescent="0.25">
      <c r="A1986" s="62" t="s">
        <v>58</v>
      </c>
      <c r="B1986" s="279"/>
      <c r="C1986" s="278"/>
      <c r="D1986" s="280"/>
      <c r="E1986" s="280"/>
    </row>
    <row r="1987" spans="1:5" ht="24.75" thickBot="1" x14ac:dyDescent="0.25">
      <c r="A1987" s="61" t="s">
        <v>25</v>
      </c>
      <c r="B1987" s="278">
        <f>B1988</f>
        <v>245399</v>
      </c>
      <c r="C1987" s="278">
        <f>C1988+C1989</f>
        <v>253240</v>
      </c>
      <c r="D1987" s="278">
        <f>D1988+D1989</f>
        <v>270504</v>
      </c>
      <c r="E1987" s="278">
        <f>E1988+E1989</f>
        <v>270504</v>
      </c>
    </row>
    <row r="1988" spans="1:5" ht="12.75" thickBot="1" x14ac:dyDescent="0.25">
      <c r="A1988" s="62" t="s">
        <v>57</v>
      </c>
      <c r="B1988" s="279">
        <v>245399</v>
      </c>
      <c r="C1988" s="278">
        <v>253240</v>
      </c>
      <c r="D1988" s="278">
        <v>270504</v>
      </c>
      <c r="E1988" s="278">
        <v>270504</v>
      </c>
    </row>
    <row r="1989" spans="1:5" ht="12.75" thickBot="1" x14ac:dyDescent="0.25">
      <c r="A1989" s="62" t="s">
        <v>58</v>
      </c>
      <c r="B1989" s="279"/>
      <c r="C1989" s="278"/>
      <c r="D1989" s="278"/>
      <c r="E1989" s="278"/>
    </row>
    <row r="1990" spans="1:5" ht="12.75" thickBot="1" x14ac:dyDescent="0.25">
      <c r="A1990" s="61" t="s">
        <v>26</v>
      </c>
      <c r="B1990" s="279">
        <f>B1991</f>
        <v>67000</v>
      </c>
      <c r="C1990" s="278">
        <f>C1991+C1992</f>
        <v>57000</v>
      </c>
      <c r="D1990" s="278">
        <f>D1991+D1992</f>
        <v>57200</v>
      </c>
      <c r="E1990" s="278">
        <f>E1991+E1992</f>
        <v>57200</v>
      </c>
    </row>
    <row r="1991" spans="1:5" ht="12.75" thickBot="1" x14ac:dyDescent="0.25">
      <c r="A1991" s="62" t="s">
        <v>57</v>
      </c>
      <c r="B1991" s="279">
        <v>67000</v>
      </c>
      <c r="C1991" s="278">
        <v>57000</v>
      </c>
      <c r="D1991" s="278">
        <v>57200</v>
      </c>
      <c r="E1991" s="278">
        <v>57200</v>
      </c>
    </row>
    <row r="1992" spans="1:5" ht="12.75" thickBot="1" x14ac:dyDescent="0.25">
      <c r="A1992" s="62" t="s">
        <v>58</v>
      </c>
      <c r="B1992" s="279"/>
      <c r="C1992" s="278"/>
      <c r="D1992" s="278"/>
      <c r="E1992" s="278"/>
    </row>
    <row r="1993" spans="1:5" ht="32.25" customHeight="1" thickBot="1" x14ac:dyDescent="0.25">
      <c r="A1993" s="61" t="s">
        <v>27</v>
      </c>
      <c r="B1993" s="279"/>
      <c r="C1993" s="278"/>
      <c r="D1993" s="278"/>
      <c r="E1993" s="278"/>
    </row>
    <row r="1994" spans="1:5" ht="15" customHeight="1" thickBot="1" x14ac:dyDescent="0.25">
      <c r="A1994" s="62" t="s">
        <v>57</v>
      </c>
      <c r="B1994" s="279"/>
      <c r="C1994" s="278"/>
      <c r="D1994" s="278"/>
      <c r="E1994" s="278"/>
    </row>
    <row r="1995" spans="1:5" ht="12.75" thickBot="1" x14ac:dyDescent="0.25">
      <c r="A1995" s="62" t="s">
        <v>58</v>
      </c>
      <c r="B1995" s="279"/>
      <c r="C1995" s="278"/>
      <c r="D1995" s="278"/>
      <c r="E1995" s="278"/>
    </row>
    <row r="1996" spans="1:5" ht="12.75" thickBot="1" x14ac:dyDescent="0.25">
      <c r="A1996" s="61" t="s">
        <v>28</v>
      </c>
      <c r="B1996" s="279"/>
      <c r="C1996" s="278"/>
      <c r="D1996" s="278"/>
      <c r="E1996" s="278"/>
    </row>
    <row r="1997" spans="1:5" ht="12.75" thickBot="1" x14ac:dyDescent="0.25">
      <c r="A1997" s="62" t="s">
        <v>57</v>
      </c>
      <c r="B1997" s="279"/>
      <c r="C1997" s="278"/>
      <c r="D1997" s="278"/>
      <c r="E1997" s="278"/>
    </row>
    <row r="1998" spans="1:5" ht="12.75" thickBot="1" x14ac:dyDescent="0.25">
      <c r="A1998" s="62" t="s">
        <v>58</v>
      </c>
      <c r="B1998" s="279"/>
      <c r="C1998" s="278"/>
      <c r="D1998" s="278"/>
      <c r="E1998" s="278"/>
    </row>
    <row r="1999" spans="1:5" ht="12.75" thickBot="1" x14ac:dyDescent="0.25">
      <c r="A1999" s="61" t="s">
        <v>29</v>
      </c>
      <c r="B1999" s="279"/>
      <c r="C1999" s="278">
        <f>C2000+C2001</f>
        <v>0</v>
      </c>
      <c r="D1999" s="278">
        <f>D2000+D2001</f>
        <v>0</v>
      </c>
      <c r="E1999" s="278">
        <f>E2000+E2001</f>
        <v>0</v>
      </c>
    </row>
    <row r="2000" spans="1:5" ht="12.75" thickBot="1" x14ac:dyDescent="0.25">
      <c r="A2000" s="62" t="s">
        <v>57</v>
      </c>
      <c r="B2000" s="279"/>
      <c r="C2000" s="278"/>
      <c r="D2000" s="278"/>
      <c r="E2000" s="278"/>
    </row>
    <row r="2001" spans="1:5" ht="12.75" thickBot="1" x14ac:dyDescent="0.25">
      <c r="A2001" s="62" t="s">
        <v>58</v>
      </c>
      <c r="B2001" s="279"/>
      <c r="C2001" s="278"/>
      <c r="D2001" s="278"/>
      <c r="E2001" s="278"/>
    </row>
    <row r="2002" spans="1:5" ht="24.75" thickBot="1" x14ac:dyDescent="0.25">
      <c r="A2002" s="61" t="s">
        <v>30</v>
      </c>
      <c r="B2002" s="279">
        <f>B2003</f>
        <v>0</v>
      </c>
      <c r="C2002" s="278">
        <f>C2003</f>
        <v>0</v>
      </c>
      <c r="D2002" s="285">
        <f>D2003</f>
        <v>0</v>
      </c>
      <c r="E2002" s="285">
        <f>E2003</f>
        <v>0</v>
      </c>
    </row>
    <row r="2003" spans="1:5" ht="18" customHeight="1" thickBot="1" x14ac:dyDescent="0.25">
      <c r="A2003" s="62" t="s">
        <v>57</v>
      </c>
      <c r="B2003" s="279"/>
      <c r="C2003" s="278"/>
      <c r="D2003" s="285"/>
      <c r="E2003" s="285"/>
    </row>
    <row r="2004" spans="1:5" ht="17.25" customHeight="1" thickBot="1" x14ac:dyDescent="0.25">
      <c r="A2004" s="67" t="s">
        <v>58</v>
      </c>
      <c r="B2004" s="279"/>
      <c r="C2004" s="278"/>
      <c r="D2004" s="278"/>
      <c r="E2004" s="278"/>
    </row>
    <row r="2005" spans="1:5" ht="12.75" thickBot="1" x14ac:dyDescent="0.25">
      <c r="A2005" s="68" t="s">
        <v>686</v>
      </c>
      <c r="B2005" s="279">
        <f>B2002+B1999+B1996+B1993+B1990+B1987+B1984</f>
        <v>1722634</v>
      </c>
      <c r="C2005" s="279">
        <f>C2002+C1999+C1996+C1993+C1990+C1987+C1984</f>
        <v>1764240</v>
      </c>
      <c r="D2005" s="279">
        <f>D2002+D1999+D1996+D1993+D1990+D1987+D1984</f>
        <v>1781704</v>
      </c>
      <c r="E2005" s="279">
        <f>E2002+E1999+E1996+E1993+E1990+E1987+E1984</f>
        <v>1781704</v>
      </c>
    </row>
    <row r="2006" spans="1:5" ht="12.75" thickBot="1" x14ac:dyDescent="0.25">
      <c r="A2006" s="64" t="s">
        <v>32</v>
      </c>
      <c r="B2006" s="283">
        <f>IF(B2005-B1976=0,0,"Error")</f>
        <v>0</v>
      </c>
      <c r="C2006" s="283">
        <f>IF(C2005-C1976=0,0,"Error")</f>
        <v>0</v>
      </c>
      <c r="D2006" s="283">
        <f>IF(D2005-D1976=0,0,"Error")</f>
        <v>0</v>
      </c>
      <c r="E2006" s="283">
        <f>IF(E2005-E1976=0,0,"Error")</f>
        <v>0</v>
      </c>
    </row>
    <row r="2007" spans="1:5" ht="12.75" thickBot="1" x14ac:dyDescent="0.25">
      <c r="A2007" s="65" t="s">
        <v>47</v>
      </c>
      <c r="B2007" s="437" t="s">
        <v>687</v>
      </c>
      <c r="C2007" s="438"/>
      <c r="D2007" s="438"/>
      <c r="E2007" s="439"/>
    </row>
    <row r="2008" spans="1:5" ht="12.75" customHeight="1" thickBot="1" x14ac:dyDescent="0.25">
      <c r="A2008" s="59" t="s">
        <v>15</v>
      </c>
      <c r="B2008" s="429" t="s">
        <v>688</v>
      </c>
      <c r="C2008" s="430"/>
      <c r="D2008" s="430"/>
      <c r="E2008" s="431"/>
    </row>
    <row r="2009" spans="1:5" ht="12.75" thickBot="1" x14ac:dyDescent="0.25">
      <c r="A2009" s="59" t="s">
        <v>16</v>
      </c>
      <c r="B2009" s="437" t="s">
        <v>689</v>
      </c>
      <c r="C2009" s="438"/>
      <c r="D2009" s="438"/>
      <c r="E2009" s="439"/>
    </row>
    <row r="2010" spans="1:5" ht="20.25" customHeight="1" x14ac:dyDescent="0.2">
      <c r="A2010" s="432"/>
      <c r="B2010" s="273">
        <v>2019</v>
      </c>
      <c r="C2010" s="274">
        <v>2020</v>
      </c>
      <c r="D2010" s="274">
        <v>2021</v>
      </c>
      <c r="E2010" s="274">
        <v>2022</v>
      </c>
    </row>
    <row r="2011" spans="1:5" ht="12.75" thickBot="1" x14ac:dyDescent="0.25">
      <c r="A2011" s="433"/>
      <c r="B2011" s="275" t="s">
        <v>8</v>
      </c>
      <c r="C2011" s="276" t="s">
        <v>9</v>
      </c>
      <c r="D2011" s="276" t="s">
        <v>9</v>
      </c>
      <c r="E2011" s="276" t="s">
        <v>9</v>
      </c>
    </row>
    <row r="2012" spans="1:5" ht="12.75" thickBot="1" x14ac:dyDescent="0.25">
      <c r="A2012" s="60" t="s">
        <v>17</v>
      </c>
      <c r="B2012" s="209">
        <v>200</v>
      </c>
      <c r="C2012" s="209">
        <v>200</v>
      </c>
      <c r="D2012" s="209">
        <v>200</v>
      </c>
      <c r="E2012" s="209">
        <v>200</v>
      </c>
    </row>
    <row r="2013" spans="1:5" ht="12.75" thickBot="1" x14ac:dyDescent="0.25">
      <c r="A2013" s="60" t="s">
        <v>18</v>
      </c>
      <c r="B2013" s="209">
        <f>B2042</f>
        <v>45338</v>
      </c>
      <c r="C2013" s="209">
        <f>C2042</f>
        <v>54850</v>
      </c>
      <c r="D2013" s="209">
        <f>D2042</f>
        <v>54850</v>
      </c>
      <c r="E2013" s="209">
        <f>E2042</f>
        <v>54850</v>
      </c>
    </row>
    <row r="2014" spans="1:5" ht="12.75" thickBot="1" x14ac:dyDescent="0.25">
      <c r="A2014" s="60" t="s">
        <v>19</v>
      </c>
      <c r="B2014" s="209">
        <f>B2013/B2012</f>
        <v>226.69</v>
      </c>
      <c r="C2014" s="209">
        <f>C2013/C2012</f>
        <v>274.25</v>
      </c>
      <c r="D2014" s="209">
        <f>D2013/D2012</f>
        <v>274.25</v>
      </c>
      <c r="E2014" s="209">
        <f>E2013/E2012</f>
        <v>274.25</v>
      </c>
    </row>
    <row r="2015" spans="1:5" ht="12.75" thickBot="1" x14ac:dyDescent="0.25">
      <c r="A2015" s="60" t="s">
        <v>20</v>
      </c>
      <c r="B2015" s="209"/>
      <c r="C2015" s="277">
        <f t="shared" ref="C2015:E2017" si="69">C2012/B2012-1</f>
        <v>0</v>
      </c>
      <c r="D2015" s="277">
        <f t="shared" si="69"/>
        <v>0</v>
      </c>
      <c r="E2015" s="277">
        <f t="shared" si="69"/>
        <v>0</v>
      </c>
    </row>
    <row r="2016" spans="1:5" ht="33.75" customHeight="1" thickBot="1" x14ac:dyDescent="0.25">
      <c r="A2016" s="60" t="s">
        <v>22</v>
      </c>
      <c r="B2016" s="209"/>
      <c r="C2016" s="277">
        <f t="shared" si="69"/>
        <v>0.20980193215404297</v>
      </c>
      <c r="D2016" s="277">
        <f t="shared" si="69"/>
        <v>0</v>
      </c>
      <c r="E2016" s="277">
        <f t="shared" si="69"/>
        <v>0</v>
      </c>
    </row>
    <row r="2017" spans="1:5" ht="33" customHeight="1" thickBot="1" x14ac:dyDescent="0.25">
      <c r="A2017" s="60" t="s">
        <v>23</v>
      </c>
      <c r="B2017" s="209"/>
      <c r="C2017" s="277">
        <f t="shared" si="69"/>
        <v>0.20980193215404297</v>
      </c>
      <c r="D2017" s="277">
        <f t="shared" si="69"/>
        <v>0</v>
      </c>
      <c r="E2017" s="277">
        <f t="shared" si="69"/>
        <v>0</v>
      </c>
    </row>
    <row r="2018" spans="1:5" ht="12.75" customHeight="1" thickBot="1" x14ac:dyDescent="0.25">
      <c r="A2018" s="434" t="s">
        <v>690</v>
      </c>
      <c r="B2018" s="435"/>
      <c r="C2018" s="435"/>
      <c r="D2018" s="435"/>
      <c r="E2018" s="436"/>
    </row>
    <row r="2019" spans="1:5" x14ac:dyDescent="0.2">
      <c r="A2019" s="432"/>
      <c r="B2019" s="273">
        <v>2019</v>
      </c>
      <c r="C2019" s="274">
        <v>2020</v>
      </c>
      <c r="D2019" s="274">
        <v>2021</v>
      </c>
      <c r="E2019" s="274">
        <v>2022</v>
      </c>
    </row>
    <row r="2020" spans="1:5" ht="12.75" thickBot="1" x14ac:dyDescent="0.25">
      <c r="A2020" s="433"/>
      <c r="B2020" s="275" t="s">
        <v>8</v>
      </c>
      <c r="C2020" s="276" t="s">
        <v>9</v>
      </c>
      <c r="D2020" s="276" t="s">
        <v>9</v>
      </c>
      <c r="E2020" s="276" t="s">
        <v>9</v>
      </c>
    </row>
    <row r="2021" spans="1:5" ht="12.75" thickBot="1" x14ac:dyDescent="0.25">
      <c r="A2021" s="61" t="s">
        <v>24</v>
      </c>
      <c r="B2021" s="278">
        <f>B2022</f>
        <v>28000</v>
      </c>
      <c r="C2021" s="278">
        <f>C2022+C2023</f>
        <v>37000</v>
      </c>
      <c r="D2021" s="278">
        <f>D2022+D2023</f>
        <v>37000</v>
      </c>
      <c r="E2021" s="278">
        <f>E2022+E2023</f>
        <v>37000</v>
      </c>
    </row>
    <row r="2022" spans="1:5" ht="12.75" thickBot="1" x14ac:dyDescent="0.25">
      <c r="A2022" s="62" t="s">
        <v>57</v>
      </c>
      <c r="B2022" s="279">
        <v>28000</v>
      </c>
      <c r="C2022" s="278">
        <v>37000</v>
      </c>
      <c r="D2022" s="278">
        <v>37000</v>
      </c>
      <c r="E2022" s="278">
        <v>37000</v>
      </c>
    </row>
    <row r="2023" spans="1:5" ht="12.75" thickBot="1" x14ac:dyDescent="0.25">
      <c r="A2023" s="62" t="s">
        <v>58</v>
      </c>
      <c r="B2023" s="279"/>
      <c r="C2023" s="278"/>
      <c r="D2023" s="280"/>
      <c r="E2023" s="280"/>
    </row>
    <row r="2024" spans="1:5" ht="24.75" thickBot="1" x14ac:dyDescent="0.25">
      <c r="A2024" s="61" t="s">
        <v>25</v>
      </c>
      <c r="B2024" s="278">
        <f>B2025</f>
        <v>4638</v>
      </c>
      <c r="C2024" s="278">
        <f>C2025+C2026</f>
        <v>6150</v>
      </c>
      <c r="D2024" s="278">
        <f>D2025+D2026</f>
        <v>6150</v>
      </c>
      <c r="E2024" s="278">
        <f>E2025+E2026</f>
        <v>6150</v>
      </c>
    </row>
    <row r="2025" spans="1:5" ht="12.75" thickBot="1" x14ac:dyDescent="0.25">
      <c r="A2025" s="62" t="s">
        <v>57</v>
      </c>
      <c r="B2025" s="279">
        <v>4638</v>
      </c>
      <c r="C2025" s="278">
        <v>6150</v>
      </c>
      <c r="D2025" s="278">
        <v>6150</v>
      </c>
      <c r="E2025" s="278">
        <v>6150</v>
      </c>
    </row>
    <row r="2026" spans="1:5" ht="12.75" thickBot="1" x14ac:dyDescent="0.25">
      <c r="A2026" s="62" t="s">
        <v>58</v>
      </c>
      <c r="B2026" s="279"/>
      <c r="C2026" s="278"/>
      <c r="D2026" s="278"/>
      <c r="E2026" s="278"/>
    </row>
    <row r="2027" spans="1:5" ht="12.75" thickBot="1" x14ac:dyDescent="0.25">
      <c r="A2027" s="61" t="s">
        <v>26</v>
      </c>
      <c r="B2027" s="279">
        <f>B2028</f>
        <v>12700</v>
      </c>
      <c r="C2027" s="278">
        <f>C2028+C2029</f>
        <v>11700</v>
      </c>
      <c r="D2027" s="278">
        <f>D2028+D2029</f>
        <v>11700</v>
      </c>
      <c r="E2027" s="278">
        <f>E2028+E2029</f>
        <v>11700</v>
      </c>
    </row>
    <row r="2028" spans="1:5" ht="12.75" thickBot="1" x14ac:dyDescent="0.25">
      <c r="A2028" s="62" t="s">
        <v>57</v>
      </c>
      <c r="B2028" s="279">
        <v>12700</v>
      </c>
      <c r="C2028" s="278">
        <v>11700</v>
      </c>
      <c r="D2028" s="278">
        <v>11700</v>
      </c>
      <c r="E2028" s="278">
        <v>11700</v>
      </c>
    </row>
    <row r="2029" spans="1:5" ht="12.75" thickBot="1" x14ac:dyDescent="0.25">
      <c r="A2029" s="62" t="s">
        <v>58</v>
      </c>
      <c r="B2029" s="279"/>
      <c r="C2029" s="278"/>
      <c r="D2029" s="278"/>
      <c r="E2029" s="278"/>
    </row>
    <row r="2030" spans="1:5" ht="12.75" thickBot="1" x14ac:dyDescent="0.25">
      <c r="A2030" s="61" t="s">
        <v>27</v>
      </c>
      <c r="B2030" s="279"/>
      <c r="C2030" s="278"/>
      <c r="D2030" s="278"/>
      <c r="E2030" s="278"/>
    </row>
    <row r="2031" spans="1:5" ht="12.75" thickBot="1" x14ac:dyDescent="0.25">
      <c r="A2031" s="62" t="s">
        <v>57</v>
      </c>
      <c r="B2031" s="279"/>
      <c r="C2031" s="278"/>
      <c r="D2031" s="278"/>
      <c r="E2031" s="278"/>
    </row>
    <row r="2032" spans="1:5" ht="12.75" thickBot="1" x14ac:dyDescent="0.25">
      <c r="A2032" s="62" t="s">
        <v>58</v>
      </c>
      <c r="B2032" s="279"/>
      <c r="C2032" s="278"/>
      <c r="D2032" s="278"/>
      <c r="E2032" s="278"/>
    </row>
    <row r="2033" spans="1:5" ht="12.75" thickBot="1" x14ac:dyDescent="0.25">
      <c r="A2033" s="61" t="s">
        <v>28</v>
      </c>
      <c r="B2033" s="279"/>
      <c r="C2033" s="278"/>
      <c r="D2033" s="278"/>
      <c r="E2033" s="278"/>
    </row>
    <row r="2034" spans="1:5" ht="42.75" customHeight="1" thickBot="1" x14ac:dyDescent="0.25">
      <c r="A2034" s="62" t="s">
        <v>57</v>
      </c>
      <c r="B2034" s="279"/>
      <c r="C2034" s="278"/>
      <c r="D2034" s="278"/>
      <c r="E2034" s="278"/>
    </row>
    <row r="2035" spans="1:5" ht="12.75" thickBot="1" x14ac:dyDescent="0.25">
      <c r="A2035" s="62" t="s">
        <v>58</v>
      </c>
      <c r="B2035" s="279"/>
      <c r="C2035" s="278"/>
      <c r="D2035" s="278"/>
      <c r="E2035" s="278"/>
    </row>
    <row r="2036" spans="1:5" ht="12.75" thickBot="1" x14ac:dyDescent="0.25">
      <c r="A2036" s="61" t="s">
        <v>29</v>
      </c>
      <c r="B2036" s="279">
        <v>0</v>
      </c>
      <c r="C2036" s="278">
        <v>0</v>
      </c>
      <c r="D2036" s="278">
        <v>0</v>
      </c>
      <c r="E2036" s="278">
        <v>0</v>
      </c>
    </row>
    <row r="2037" spans="1:5" ht="12.75" thickBot="1" x14ac:dyDescent="0.25">
      <c r="A2037" s="62" t="s">
        <v>57</v>
      </c>
      <c r="B2037" s="279"/>
      <c r="C2037" s="278"/>
      <c r="D2037" s="278"/>
      <c r="E2037" s="278"/>
    </row>
    <row r="2038" spans="1:5" ht="12.75" thickBot="1" x14ac:dyDescent="0.25">
      <c r="A2038" s="62" t="s">
        <v>58</v>
      </c>
      <c r="B2038" s="279"/>
      <c r="C2038" s="278"/>
      <c r="D2038" s="278"/>
      <c r="E2038" s="278"/>
    </row>
    <row r="2039" spans="1:5" ht="24.75" thickBot="1" x14ac:dyDescent="0.25">
      <c r="A2039" s="61" t="s">
        <v>30</v>
      </c>
      <c r="B2039" s="279"/>
      <c r="C2039" s="278"/>
      <c r="D2039" s="278"/>
      <c r="E2039" s="278"/>
    </row>
    <row r="2040" spans="1:5" ht="12.75" thickBot="1" x14ac:dyDescent="0.25">
      <c r="A2040" s="62" t="s">
        <v>57</v>
      </c>
      <c r="B2040" s="279"/>
      <c r="C2040" s="278"/>
      <c r="D2040" s="278"/>
      <c r="E2040" s="278"/>
    </row>
    <row r="2041" spans="1:5" ht="12.75" thickBot="1" x14ac:dyDescent="0.25">
      <c r="A2041" s="62" t="s">
        <v>58</v>
      </c>
      <c r="B2041" s="279"/>
      <c r="C2041" s="278"/>
      <c r="D2041" s="278"/>
      <c r="E2041" s="278"/>
    </row>
    <row r="2042" spans="1:5" ht="12.75" thickBot="1" x14ac:dyDescent="0.25">
      <c r="A2042" s="70" t="s">
        <v>691</v>
      </c>
      <c r="B2042" s="279">
        <f>B2039+B2036+B2033+B2030+B2027+B2024+B2021</f>
        <v>45338</v>
      </c>
      <c r="C2042" s="279">
        <f>C2039+C2036+C2033+C2030+C2027+C2024+C2021</f>
        <v>54850</v>
      </c>
      <c r="D2042" s="279">
        <f>D2039+D2036+D2033+D2030+D2027+D2024+D2021</f>
        <v>54850</v>
      </c>
      <c r="E2042" s="279">
        <f>E2039+E2036+E2033+E2030+E2027+E2024+E2021</f>
        <v>54850</v>
      </c>
    </row>
    <row r="2043" spans="1:5" ht="12.75" thickBot="1" x14ac:dyDescent="0.25">
      <c r="A2043" s="100" t="s">
        <v>32</v>
      </c>
      <c r="B2043" s="283">
        <f>IF(B2042-B2013=0,0,"Error")</f>
        <v>0</v>
      </c>
      <c r="C2043" s="283">
        <f>IF(C2042-C2013=0,0,"Error")</f>
        <v>0</v>
      </c>
      <c r="D2043" s="283">
        <f>IF(D2042-D2013=0,0,"Error")</f>
        <v>0</v>
      </c>
      <c r="E2043" s="283">
        <f>IF(E2042-E2013=0,0,"Error")</f>
        <v>0</v>
      </c>
    </row>
    <row r="2044" spans="1:5" ht="12.75" thickBot="1" x14ac:dyDescent="0.25">
      <c r="A2044" s="505" t="s">
        <v>33</v>
      </c>
      <c r="B2044" s="444"/>
      <c r="C2044" s="444"/>
      <c r="D2044" s="444"/>
      <c r="E2044" s="445"/>
    </row>
    <row r="2045" spans="1:5" ht="12.75" thickBot="1" x14ac:dyDescent="0.25">
      <c r="A2045" s="443" t="s">
        <v>34</v>
      </c>
      <c r="B2045" s="444"/>
      <c r="C2045" s="444"/>
      <c r="D2045" s="444"/>
      <c r="E2045" s="445"/>
    </row>
    <row r="2046" spans="1:5" ht="24.75" thickBot="1" x14ac:dyDescent="0.25">
      <c r="A2046" s="58" t="s">
        <v>35</v>
      </c>
      <c r="B2046" s="455"/>
      <c r="C2046" s="456"/>
      <c r="D2046" s="457"/>
      <c r="E2046" s="458"/>
    </row>
    <row r="2047" spans="1:5" ht="36.75" thickBot="1" x14ac:dyDescent="0.25">
      <c r="A2047" s="58" t="s">
        <v>59</v>
      </c>
      <c r="B2047" s="289"/>
      <c r="C2047" s="290" t="s">
        <v>60</v>
      </c>
      <c r="D2047" s="457"/>
      <c r="E2047" s="458"/>
    </row>
    <row r="2048" spans="1:5" ht="12.75" thickBot="1" x14ac:dyDescent="0.25">
      <c r="A2048" s="72"/>
      <c r="B2048" s="455"/>
      <c r="C2048" s="467"/>
      <c r="D2048" s="457"/>
      <c r="E2048" s="458"/>
    </row>
    <row r="2049" spans="1:5" ht="12.75" thickBot="1" x14ac:dyDescent="0.25">
      <c r="A2049" s="59" t="s">
        <v>15</v>
      </c>
      <c r="B2049" s="429"/>
      <c r="C2049" s="430"/>
      <c r="D2049" s="430"/>
      <c r="E2049" s="431"/>
    </row>
    <row r="2050" spans="1:5" ht="12.75" thickBot="1" x14ac:dyDescent="0.25">
      <c r="A2050" s="59" t="s">
        <v>16</v>
      </c>
      <c r="B2050" s="437"/>
      <c r="C2050" s="438"/>
      <c r="D2050" s="438"/>
      <c r="E2050" s="439"/>
    </row>
    <row r="2051" spans="1:5" x14ac:dyDescent="0.2">
      <c r="A2051" s="432"/>
      <c r="B2051" s="273">
        <v>2019</v>
      </c>
      <c r="C2051" s="274">
        <v>2020</v>
      </c>
      <c r="D2051" s="274">
        <v>2021</v>
      </c>
      <c r="E2051" s="274">
        <v>2022</v>
      </c>
    </row>
    <row r="2052" spans="1:5" ht="12.75" thickBot="1" x14ac:dyDescent="0.25">
      <c r="A2052" s="433"/>
      <c r="B2052" s="275" t="s">
        <v>8</v>
      </c>
      <c r="C2052" s="276" t="s">
        <v>9</v>
      </c>
      <c r="D2052" s="276" t="s">
        <v>9</v>
      </c>
      <c r="E2052" s="276" t="s">
        <v>9</v>
      </c>
    </row>
    <row r="2053" spans="1:5" ht="12.75" thickBot="1" x14ac:dyDescent="0.25">
      <c r="A2053" s="60" t="s">
        <v>17</v>
      </c>
      <c r="B2053" s="209">
        <v>0</v>
      </c>
      <c r="C2053" s="209">
        <v>0</v>
      </c>
      <c r="D2053" s="209"/>
      <c r="E2053" s="209"/>
    </row>
    <row r="2054" spans="1:5" ht="12.75" thickBot="1" x14ac:dyDescent="0.25">
      <c r="A2054" s="60" t="s">
        <v>18</v>
      </c>
      <c r="B2054" s="209">
        <f>B2072</f>
        <v>0</v>
      </c>
      <c r="C2054" s="209">
        <f>C2072</f>
        <v>0</v>
      </c>
      <c r="D2054" s="209">
        <f>D2072</f>
        <v>0</v>
      </c>
      <c r="E2054" s="209">
        <f>E2072</f>
        <v>0</v>
      </c>
    </row>
    <row r="2055" spans="1:5" ht="12.75" thickBot="1" x14ac:dyDescent="0.25">
      <c r="A2055" s="60" t="s">
        <v>19</v>
      </c>
      <c r="B2055" s="209" t="e">
        <f>B2054/B2053</f>
        <v>#DIV/0!</v>
      </c>
      <c r="C2055" s="209" t="e">
        <f>C2054/C2053</f>
        <v>#DIV/0!</v>
      </c>
      <c r="D2055" s="209" t="e">
        <f>D2054/D2053</f>
        <v>#DIV/0!</v>
      </c>
      <c r="E2055" s="209" t="e">
        <f>E2054/E2053</f>
        <v>#DIV/0!</v>
      </c>
    </row>
    <row r="2056" spans="1:5" ht="12.75" thickBot="1" x14ac:dyDescent="0.25">
      <c r="A2056" s="60" t="s">
        <v>20</v>
      </c>
      <c r="B2056" s="209" t="s">
        <v>21</v>
      </c>
      <c r="C2056" s="277" t="e">
        <f>C2053/B2053-1</f>
        <v>#DIV/0!</v>
      </c>
      <c r="D2056" s="277" t="e">
        <f t="shared" ref="D2056:E2058" si="70">D2053/C2053-1</f>
        <v>#DIV/0!</v>
      </c>
      <c r="E2056" s="277" t="e">
        <f t="shared" si="70"/>
        <v>#DIV/0!</v>
      </c>
    </row>
    <row r="2057" spans="1:5" ht="12.75" thickBot="1" x14ac:dyDescent="0.25">
      <c r="A2057" s="60" t="s">
        <v>22</v>
      </c>
      <c r="B2057" s="209" t="s">
        <v>21</v>
      </c>
      <c r="C2057" s="277" t="e">
        <f>C2054/B2054-1</f>
        <v>#DIV/0!</v>
      </c>
      <c r="D2057" s="277" t="e">
        <f t="shared" si="70"/>
        <v>#DIV/0!</v>
      </c>
      <c r="E2057" s="277" t="e">
        <f t="shared" si="70"/>
        <v>#DIV/0!</v>
      </c>
    </row>
    <row r="2058" spans="1:5" ht="12.75" thickBot="1" x14ac:dyDescent="0.25">
      <c r="A2058" s="60" t="s">
        <v>23</v>
      </c>
      <c r="B2058" s="209" t="s">
        <v>21</v>
      </c>
      <c r="C2058" s="277" t="e">
        <f>C2055/B2055-1</f>
        <v>#DIV/0!</v>
      </c>
      <c r="D2058" s="277" t="e">
        <f t="shared" si="70"/>
        <v>#DIV/0!</v>
      </c>
      <c r="E2058" s="277" t="e">
        <f t="shared" si="70"/>
        <v>#DIV/0!</v>
      </c>
    </row>
    <row r="2059" spans="1:5" ht="12.75" customHeight="1" thickBot="1" x14ac:dyDescent="0.25">
      <c r="A2059" s="434" t="s">
        <v>305</v>
      </c>
      <c r="B2059" s="435"/>
      <c r="C2059" s="435"/>
      <c r="D2059" s="435"/>
      <c r="E2059" s="436"/>
    </row>
    <row r="2060" spans="1:5" x14ac:dyDescent="0.2">
      <c r="A2060" s="432"/>
      <c r="B2060" s="273">
        <v>2019</v>
      </c>
      <c r="C2060" s="274">
        <v>2020</v>
      </c>
      <c r="D2060" s="274">
        <v>2021</v>
      </c>
      <c r="E2060" s="274">
        <v>2022</v>
      </c>
    </row>
    <row r="2061" spans="1:5" ht="12.75" thickBot="1" x14ac:dyDescent="0.25">
      <c r="A2061" s="433"/>
      <c r="B2061" s="275" t="s">
        <v>8</v>
      </c>
      <c r="C2061" s="276" t="s">
        <v>9</v>
      </c>
      <c r="D2061" s="276" t="s">
        <v>9</v>
      </c>
      <c r="E2061" s="276" t="s">
        <v>9</v>
      </c>
    </row>
    <row r="2062" spans="1:5" ht="12.75" thickBot="1" x14ac:dyDescent="0.25">
      <c r="A2062" s="61" t="s">
        <v>36</v>
      </c>
      <c r="B2062" s="278">
        <f>B2063+B2064+B2065+B2066</f>
        <v>0</v>
      </c>
      <c r="C2062" s="278">
        <f>C2063+C2064+C2065+C2066</f>
        <v>0</v>
      </c>
      <c r="D2062" s="278">
        <f>D2063+D2064+D2065+D2066</f>
        <v>0</v>
      </c>
      <c r="E2062" s="278">
        <f>E2063+E2064+E2065+E2066</f>
        <v>0</v>
      </c>
    </row>
    <row r="2063" spans="1:5" ht="12.75" thickBot="1" x14ac:dyDescent="0.25">
      <c r="A2063" s="62" t="s">
        <v>57</v>
      </c>
      <c r="B2063" s="278"/>
      <c r="C2063" s="278"/>
      <c r="D2063" s="278"/>
      <c r="E2063" s="278"/>
    </row>
    <row r="2064" spans="1:5" ht="12.75" thickBot="1" x14ac:dyDescent="0.25">
      <c r="A2064" s="62" t="s">
        <v>61</v>
      </c>
      <c r="B2064" s="278"/>
      <c r="C2064" s="278"/>
      <c r="D2064" s="278"/>
      <c r="E2064" s="278"/>
    </row>
    <row r="2065" spans="1:5" ht="12.75" thickBot="1" x14ac:dyDescent="0.25">
      <c r="A2065" s="62" t="s">
        <v>62</v>
      </c>
      <c r="B2065" s="278"/>
      <c r="C2065" s="278"/>
      <c r="D2065" s="278"/>
      <c r="E2065" s="278"/>
    </row>
    <row r="2066" spans="1:5" ht="12.75" thickBot="1" x14ac:dyDescent="0.25">
      <c r="A2066" s="62" t="s">
        <v>63</v>
      </c>
      <c r="B2066" s="278"/>
      <c r="C2066" s="278"/>
      <c r="D2066" s="278"/>
      <c r="E2066" s="278"/>
    </row>
    <row r="2067" spans="1:5" ht="12.75" thickBot="1" x14ac:dyDescent="0.25">
      <c r="A2067" s="61" t="s">
        <v>37</v>
      </c>
      <c r="B2067" s="279">
        <f>B2068+B2069+B2070+B2071</f>
        <v>0</v>
      </c>
      <c r="C2067" s="279">
        <f>C2068+C2069+C2070+C2071</f>
        <v>0</v>
      </c>
      <c r="D2067" s="279">
        <f>D2068+D2069+D2070+D2071</f>
        <v>0</v>
      </c>
      <c r="E2067" s="279">
        <f>E2068+E2069+E2070+E2071</f>
        <v>0</v>
      </c>
    </row>
    <row r="2068" spans="1:5" ht="12.75" thickBot="1" x14ac:dyDescent="0.25">
      <c r="A2068" s="62" t="s">
        <v>57</v>
      </c>
      <c r="B2068" s="279"/>
      <c r="C2068" s="278"/>
      <c r="D2068" s="278"/>
      <c r="E2068" s="278"/>
    </row>
    <row r="2069" spans="1:5" ht="12.75" thickBot="1" x14ac:dyDescent="0.25">
      <c r="A2069" s="62" t="s">
        <v>61</v>
      </c>
      <c r="B2069" s="279"/>
      <c r="C2069" s="278"/>
      <c r="D2069" s="278"/>
      <c r="E2069" s="278"/>
    </row>
    <row r="2070" spans="1:5" ht="12.75" thickBot="1" x14ac:dyDescent="0.25">
      <c r="A2070" s="62" t="s">
        <v>62</v>
      </c>
      <c r="B2070" s="279"/>
      <c r="C2070" s="278"/>
      <c r="D2070" s="278"/>
      <c r="E2070" s="278"/>
    </row>
    <row r="2071" spans="1:5" ht="12.75" thickBot="1" x14ac:dyDescent="0.25">
      <c r="A2071" s="62" t="s">
        <v>63</v>
      </c>
      <c r="B2071" s="279"/>
      <c r="C2071" s="278"/>
      <c r="D2071" s="278"/>
      <c r="E2071" s="278"/>
    </row>
    <row r="2072" spans="1:5" ht="12.75" thickBot="1" x14ac:dyDescent="0.25">
      <c r="A2072" s="78" t="s">
        <v>48</v>
      </c>
      <c r="B2072" s="279">
        <f>B2062+B2067</f>
        <v>0</v>
      </c>
      <c r="C2072" s="279">
        <f>C2062+C2067</f>
        <v>0</v>
      </c>
      <c r="D2072" s="279">
        <f>D2062+D2067</f>
        <v>0</v>
      </c>
      <c r="E2072" s="279">
        <f>E2062+E2067</f>
        <v>0</v>
      </c>
    </row>
    <row r="2073" spans="1:5" ht="12.75" thickBot="1" x14ac:dyDescent="0.25">
      <c r="A2073" s="90" t="s">
        <v>32</v>
      </c>
      <c r="B2073" s="283">
        <f>IF(B2072-B2054=0,0,"Error")</f>
        <v>0</v>
      </c>
      <c r="C2073" s="283">
        <f>IF(C2072-C2054=0,0,"Error")</f>
        <v>0</v>
      </c>
      <c r="D2073" s="283">
        <f>IF(D2072-D2054=0,0,"Error")</f>
        <v>0</v>
      </c>
      <c r="E2073" s="283">
        <f>IF(E2072-E2054=0,0,"Error")</f>
        <v>0</v>
      </c>
    </row>
    <row r="2074" spans="1:5" ht="12.75" thickBot="1" x14ac:dyDescent="0.25">
      <c r="A2074" s="443" t="s">
        <v>42</v>
      </c>
      <c r="B2074" s="444"/>
      <c r="C2074" s="444"/>
      <c r="D2074" s="444"/>
      <c r="E2074" s="445"/>
    </row>
    <row r="2075" spans="1:5" ht="12.75" thickBot="1" x14ac:dyDescent="0.25">
      <c r="A2075" s="443" t="s">
        <v>43</v>
      </c>
      <c r="B2075" s="444"/>
      <c r="C2075" s="444"/>
      <c r="D2075" s="444"/>
      <c r="E2075" s="445"/>
    </row>
    <row r="2076" spans="1:5" ht="12.75" thickBot="1" x14ac:dyDescent="0.25">
      <c r="A2076" s="93" t="s">
        <v>77</v>
      </c>
      <c r="B2076" s="455" t="s">
        <v>692</v>
      </c>
      <c r="C2076" s="457"/>
      <c r="D2076" s="457"/>
      <c r="E2076" s="458"/>
    </row>
    <row r="2077" spans="1:5" ht="45.75" thickBot="1" x14ac:dyDescent="0.25">
      <c r="A2077" s="58" t="s">
        <v>693</v>
      </c>
      <c r="B2077" s="308" t="s">
        <v>694</v>
      </c>
      <c r="C2077" s="301" t="s">
        <v>60</v>
      </c>
      <c r="D2077" s="487" t="s">
        <v>695</v>
      </c>
      <c r="E2077" s="488"/>
    </row>
    <row r="2078" spans="1:5" ht="12.75" customHeight="1" thickBot="1" x14ac:dyDescent="0.25">
      <c r="A2078" s="59" t="s">
        <v>15</v>
      </c>
      <c r="B2078" s="429" t="s">
        <v>696</v>
      </c>
      <c r="C2078" s="430"/>
      <c r="D2078" s="430"/>
      <c r="E2078" s="431"/>
    </row>
    <row r="2079" spans="1:5" ht="12.75" thickBot="1" x14ac:dyDescent="0.25">
      <c r="A2079" s="59" t="s">
        <v>16</v>
      </c>
      <c r="B2079" s="437" t="s">
        <v>697</v>
      </c>
      <c r="C2079" s="438"/>
      <c r="D2079" s="438"/>
      <c r="E2079" s="439"/>
    </row>
    <row r="2080" spans="1:5" x14ac:dyDescent="0.2">
      <c r="A2080" s="432"/>
      <c r="B2080" s="273">
        <v>2019</v>
      </c>
      <c r="C2080" s="274">
        <v>2020</v>
      </c>
      <c r="D2080" s="274">
        <v>2021</v>
      </c>
      <c r="E2080" s="274">
        <v>2022</v>
      </c>
    </row>
    <row r="2081" spans="1:5" ht="12.75" thickBot="1" x14ac:dyDescent="0.25">
      <c r="A2081" s="433"/>
      <c r="B2081" s="275" t="s">
        <v>8</v>
      </c>
      <c r="C2081" s="276" t="s">
        <v>9</v>
      </c>
      <c r="D2081" s="276" t="s">
        <v>9</v>
      </c>
      <c r="E2081" s="276" t="s">
        <v>9</v>
      </c>
    </row>
    <row r="2082" spans="1:5" ht="12.75" thickBot="1" x14ac:dyDescent="0.25">
      <c r="A2082" s="60" t="s">
        <v>17</v>
      </c>
      <c r="B2082" s="209">
        <v>229</v>
      </c>
      <c r="C2082" s="284"/>
      <c r="D2082" s="294"/>
      <c r="E2082" s="294"/>
    </row>
    <row r="2083" spans="1:5" ht="12.75" thickBot="1" x14ac:dyDescent="0.25">
      <c r="A2083" s="60" t="s">
        <v>18</v>
      </c>
      <c r="B2083" s="209">
        <f>B2101</f>
        <v>24000</v>
      </c>
      <c r="C2083" s="209">
        <f>C2101</f>
        <v>0</v>
      </c>
      <c r="D2083" s="209">
        <f>D2101</f>
        <v>0</v>
      </c>
      <c r="E2083" s="209">
        <f>E2101</f>
        <v>0</v>
      </c>
    </row>
    <row r="2084" spans="1:5" ht="12.75" thickBot="1" x14ac:dyDescent="0.25">
      <c r="A2084" s="60" t="s">
        <v>19</v>
      </c>
      <c r="B2084" s="209">
        <f>B2083/B2082</f>
        <v>104.80349344978166</v>
      </c>
      <c r="C2084" s="209" t="e">
        <f>C2083/C2082</f>
        <v>#DIV/0!</v>
      </c>
      <c r="D2084" s="209" t="e">
        <f>D2083/D2082</f>
        <v>#DIV/0!</v>
      </c>
      <c r="E2084" s="209" t="e">
        <f>E2083/E2082</f>
        <v>#DIV/0!</v>
      </c>
    </row>
    <row r="2085" spans="1:5" ht="12.75" thickBot="1" x14ac:dyDescent="0.25">
      <c r="A2085" s="60" t="s">
        <v>20</v>
      </c>
      <c r="B2085" s="209" t="s">
        <v>21</v>
      </c>
      <c r="C2085" s="277">
        <f>C2082/B2082-1</f>
        <v>-1</v>
      </c>
      <c r="D2085" s="277" t="e">
        <f t="shared" ref="D2085:E2087" si="71">D2082/C2082-1</f>
        <v>#DIV/0!</v>
      </c>
      <c r="E2085" s="277" t="e">
        <f t="shared" si="71"/>
        <v>#DIV/0!</v>
      </c>
    </row>
    <row r="2086" spans="1:5" ht="12.75" thickBot="1" x14ac:dyDescent="0.25">
      <c r="A2086" s="60" t="s">
        <v>22</v>
      </c>
      <c r="B2086" s="209" t="s">
        <v>21</v>
      </c>
      <c r="C2086" s="277">
        <f>C2083/B2083-1</f>
        <v>-1</v>
      </c>
      <c r="D2086" s="277" t="e">
        <f t="shared" si="71"/>
        <v>#DIV/0!</v>
      </c>
      <c r="E2086" s="277" t="e">
        <f t="shared" si="71"/>
        <v>#DIV/0!</v>
      </c>
    </row>
    <row r="2087" spans="1:5" ht="12.75" thickBot="1" x14ac:dyDescent="0.25">
      <c r="A2087" s="60" t="s">
        <v>23</v>
      </c>
      <c r="B2087" s="209" t="s">
        <v>21</v>
      </c>
      <c r="C2087" s="277" t="e">
        <f>C2084/B2084-1</f>
        <v>#DIV/0!</v>
      </c>
      <c r="D2087" s="277" t="e">
        <f t="shared" si="71"/>
        <v>#DIV/0!</v>
      </c>
      <c r="E2087" s="277" t="e">
        <f t="shared" si="71"/>
        <v>#DIV/0!</v>
      </c>
    </row>
    <row r="2088" spans="1:5" ht="12.75" customHeight="1" thickBot="1" x14ac:dyDescent="0.25">
      <c r="A2088" s="434" t="s">
        <v>611</v>
      </c>
      <c r="B2088" s="435"/>
      <c r="C2088" s="435"/>
      <c r="D2088" s="435"/>
      <c r="E2088" s="436"/>
    </row>
    <row r="2089" spans="1:5" x14ac:dyDescent="0.2">
      <c r="A2089" s="432"/>
      <c r="B2089" s="273">
        <v>2019</v>
      </c>
      <c r="C2089" s="274">
        <v>2020</v>
      </c>
      <c r="D2089" s="274">
        <v>2021</v>
      </c>
      <c r="E2089" s="274">
        <v>2022</v>
      </c>
    </row>
    <row r="2090" spans="1:5" ht="12.75" thickBot="1" x14ac:dyDescent="0.25">
      <c r="A2090" s="433"/>
      <c r="B2090" s="275" t="s">
        <v>8</v>
      </c>
      <c r="C2090" s="276" t="s">
        <v>9</v>
      </c>
      <c r="D2090" s="276" t="s">
        <v>9</v>
      </c>
      <c r="E2090" s="276" t="s">
        <v>9</v>
      </c>
    </row>
    <row r="2091" spans="1:5" ht="12.75" thickBot="1" x14ac:dyDescent="0.25">
      <c r="A2091" s="61" t="s">
        <v>36</v>
      </c>
      <c r="B2091" s="278">
        <f>B2092+B2093+B2094+B2095</f>
        <v>0</v>
      </c>
      <c r="C2091" s="278">
        <f>C2092+C2093+C2094+C2095</f>
        <v>0</v>
      </c>
      <c r="D2091" s="278">
        <f>D2092+D2093+D2094+D2095</f>
        <v>0</v>
      </c>
      <c r="E2091" s="278">
        <f>E2092+E2093+E2094+E2095</f>
        <v>0</v>
      </c>
    </row>
    <row r="2092" spans="1:5" ht="12.75" thickBot="1" x14ac:dyDescent="0.25">
      <c r="A2092" s="62" t="s">
        <v>57</v>
      </c>
      <c r="B2092" s="278"/>
      <c r="C2092" s="278"/>
      <c r="D2092" s="278"/>
      <c r="E2092" s="278"/>
    </row>
    <row r="2093" spans="1:5" ht="12.75" thickBot="1" x14ac:dyDescent="0.25">
      <c r="A2093" s="62" t="s">
        <v>61</v>
      </c>
      <c r="B2093" s="278"/>
      <c r="C2093" s="278"/>
      <c r="D2093" s="278"/>
      <c r="E2093" s="278"/>
    </row>
    <row r="2094" spans="1:5" ht="12.75" thickBot="1" x14ac:dyDescent="0.25">
      <c r="A2094" s="62" t="s">
        <v>62</v>
      </c>
      <c r="B2094" s="278"/>
      <c r="C2094" s="278"/>
      <c r="D2094" s="278"/>
      <c r="E2094" s="278"/>
    </row>
    <row r="2095" spans="1:5" ht="12.75" thickBot="1" x14ac:dyDescent="0.25">
      <c r="A2095" s="62" t="s">
        <v>63</v>
      </c>
      <c r="B2095" s="278"/>
      <c r="C2095" s="278"/>
      <c r="D2095" s="278"/>
      <c r="E2095" s="278"/>
    </row>
    <row r="2096" spans="1:5" ht="12.75" thickBot="1" x14ac:dyDescent="0.25">
      <c r="A2096" s="61" t="s">
        <v>37</v>
      </c>
      <c r="B2096" s="279">
        <f>B2097+B2098+B2099+B2100</f>
        <v>24000</v>
      </c>
      <c r="C2096" s="279">
        <f>C2097+C2098+C2099+C2100</f>
        <v>0</v>
      </c>
      <c r="D2096" s="279">
        <f>D2097+D2098+D2099+D2100</f>
        <v>0</v>
      </c>
      <c r="E2096" s="279">
        <f>E2097+E2098+E2099+E2100</f>
        <v>0</v>
      </c>
    </row>
    <row r="2097" spans="1:5" ht="12.75" thickBot="1" x14ac:dyDescent="0.25">
      <c r="A2097" s="62" t="s">
        <v>57</v>
      </c>
      <c r="B2097" s="279">
        <f>-10000+34000</f>
        <v>24000</v>
      </c>
      <c r="C2097" s="279"/>
      <c r="D2097" s="279"/>
      <c r="E2097" s="279"/>
    </row>
    <row r="2098" spans="1:5" ht="12.75" thickBot="1" x14ac:dyDescent="0.25">
      <c r="A2098" s="62" t="s">
        <v>61</v>
      </c>
      <c r="B2098" s="279"/>
      <c r="C2098" s="279"/>
      <c r="D2098" s="279"/>
      <c r="E2098" s="279"/>
    </row>
    <row r="2099" spans="1:5" ht="12.75" thickBot="1" x14ac:dyDescent="0.25">
      <c r="A2099" s="62" t="s">
        <v>62</v>
      </c>
      <c r="B2099" s="279"/>
      <c r="C2099" s="279"/>
      <c r="D2099" s="279"/>
      <c r="E2099" s="279"/>
    </row>
    <row r="2100" spans="1:5" ht="12.75" thickBot="1" x14ac:dyDescent="0.25">
      <c r="A2100" s="67" t="s">
        <v>63</v>
      </c>
      <c r="B2100" s="279"/>
      <c r="C2100" s="279"/>
      <c r="D2100" s="279"/>
      <c r="E2100" s="279"/>
    </row>
    <row r="2101" spans="1:5" ht="12.75" thickBot="1" x14ac:dyDescent="0.25">
      <c r="A2101" s="95" t="s">
        <v>31</v>
      </c>
      <c r="B2101" s="279">
        <f>B2091+B2096</f>
        <v>24000</v>
      </c>
      <c r="C2101" s="279">
        <f>C2091+C2096</f>
        <v>0</v>
      </c>
      <c r="D2101" s="279">
        <f>D2091+D2096</f>
        <v>0</v>
      </c>
      <c r="E2101" s="279">
        <f>E2091+E2096</f>
        <v>0</v>
      </c>
    </row>
    <row r="2102" spans="1:5" ht="12.75" thickBot="1" x14ac:dyDescent="0.25">
      <c r="A2102" s="90" t="s">
        <v>32</v>
      </c>
      <c r="B2102" s="283">
        <f>IF(B2101-B2083=0,0,"Error")</f>
        <v>0</v>
      </c>
      <c r="C2102" s="283">
        <f>IF(C2101-C2083=0,0,"Error")</f>
        <v>0</v>
      </c>
      <c r="D2102" s="283">
        <f>IF(D2101-D2083=0,0,"Error")</f>
        <v>0</v>
      </c>
      <c r="E2102" s="283">
        <f>IF(E2101-E2083=0,0,"Error")</f>
        <v>0</v>
      </c>
    </row>
    <row r="2103" spans="1:5" ht="34.5" thickBot="1" x14ac:dyDescent="0.25">
      <c r="A2103" s="58" t="s">
        <v>698</v>
      </c>
      <c r="B2103" s="308" t="s">
        <v>699</v>
      </c>
      <c r="C2103" s="301" t="s">
        <v>60</v>
      </c>
      <c r="D2103" s="487" t="s">
        <v>700</v>
      </c>
      <c r="E2103" s="488"/>
    </row>
    <row r="2104" spans="1:5" ht="12.75" thickBot="1" x14ac:dyDescent="0.25">
      <c r="A2104" s="59" t="s">
        <v>15</v>
      </c>
      <c r="B2104" s="455" t="s">
        <v>701</v>
      </c>
      <c r="C2104" s="457"/>
      <c r="D2104" s="457"/>
      <c r="E2104" s="458"/>
    </row>
    <row r="2105" spans="1:5" ht="12.75" thickBot="1" x14ac:dyDescent="0.25">
      <c r="A2105" s="59" t="s">
        <v>16</v>
      </c>
      <c r="B2105" s="437" t="s">
        <v>697</v>
      </c>
      <c r="C2105" s="438"/>
      <c r="D2105" s="438"/>
      <c r="E2105" s="439"/>
    </row>
    <row r="2106" spans="1:5" x14ac:dyDescent="0.2">
      <c r="A2106" s="432"/>
      <c r="B2106" s="273">
        <v>2019</v>
      </c>
      <c r="C2106" s="274">
        <v>2020</v>
      </c>
      <c r="D2106" s="274">
        <v>2021</v>
      </c>
      <c r="E2106" s="274">
        <v>2022</v>
      </c>
    </row>
    <row r="2107" spans="1:5" ht="12.75" thickBot="1" x14ac:dyDescent="0.25">
      <c r="A2107" s="433"/>
      <c r="B2107" s="275" t="s">
        <v>8</v>
      </c>
      <c r="C2107" s="276" t="s">
        <v>9</v>
      </c>
      <c r="D2107" s="276" t="s">
        <v>9</v>
      </c>
      <c r="E2107" s="276" t="s">
        <v>9</v>
      </c>
    </row>
    <row r="2108" spans="1:5" ht="12.75" thickBot="1" x14ac:dyDescent="0.25">
      <c r="A2108" s="60" t="s">
        <v>17</v>
      </c>
      <c r="B2108" s="209">
        <v>4</v>
      </c>
      <c r="C2108" s="284"/>
      <c r="D2108" s="294"/>
      <c r="E2108" s="294"/>
    </row>
    <row r="2109" spans="1:5" ht="12.75" thickBot="1" x14ac:dyDescent="0.25">
      <c r="A2109" s="60" t="s">
        <v>18</v>
      </c>
      <c r="B2109" s="209">
        <f>B2127</f>
        <v>251</v>
      </c>
      <c r="C2109" s="209">
        <f>C2127</f>
        <v>0</v>
      </c>
      <c r="D2109" s="209">
        <f>D2127</f>
        <v>0</v>
      </c>
      <c r="E2109" s="209">
        <f>E2127</f>
        <v>0</v>
      </c>
    </row>
    <row r="2110" spans="1:5" ht="12.75" thickBot="1" x14ac:dyDescent="0.25">
      <c r="A2110" s="60" t="s">
        <v>19</v>
      </c>
      <c r="B2110" s="209">
        <f>B2109/B2108</f>
        <v>62.75</v>
      </c>
      <c r="C2110" s="209" t="e">
        <f>C2109/C2108</f>
        <v>#DIV/0!</v>
      </c>
      <c r="D2110" s="209" t="e">
        <f>D2109/D2108</f>
        <v>#DIV/0!</v>
      </c>
      <c r="E2110" s="209" t="e">
        <f>E2109/E2108</f>
        <v>#DIV/0!</v>
      </c>
    </row>
    <row r="2111" spans="1:5" ht="12.75" thickBot="1" x14ac:dyDescent="0.25">
      <c r="A2111" s="60" t="s">
        <v>20</v>
      </c>
      <c r="B2111" s="209" t="s">
        <v>21</v>
      </c>
      <c r="C2111" s="277">
        <f>C2108/B2108-1</f>
        <v>-1</v>
      </c>
      <c r="D2111" s="277" t="e">
        <f t="shared" ref="D2111:E2113" si="72">D2108/C2108-1</f>
        <v>#DIV/0!</v>
      </c>
      <c r="E2111" s="277" t="e">
        <f t="shared" si="72"/>
        <v>#DIV/0!</v>
      </c>
    </row>
    <row r="2112" spans="1:5" ht="12.75" thickBot="1" x14ac:dyDescent="0.25">
      <c r="A2112" s="60" t="s">
        <v>22</v>
      </c>
      <c r="B2112" s="209" t="s">
        <v>21</v>
      </c>
      <c r="C2112" s="277">
        <f>C2109/B2109-1</f>
        <v>-1</v>
      </c>
      <c r="D2112" s="277" t="e">
        <f t="shared" si="72"/>
        <v>#DIV/0!</v>
      </c>
      <c r="E2112" s="277" t="e">
        <f t="shared" si="72"/>
        <v>#DIV/0!</v>
      </c>
    </row>
    <row r="2113" spans="1:5" ht="12.75" thickBot="1" x14ac:dyDescent="0.25">
      <c r="A2113" s="60" t="s">
        <v>23</v>
      </c>
      <c r="B2113" s="209" t="s">
        <v>21</v>
      </c>
      <c r="C2113" s="277" t="e">
        <f>C2110/B2110-1</f>
        <v>#DIV/0!</v>
      </c>
      <c r="D2113" s="277" t="e">
        <f t="shared" si="72"/>
        <v>#DIV/0!</v>
      </c>
      <c r="E2113" s="277" t="e">
        <f t="shared" si="72"/>
        <v>#DIV/0!</v>
      </c>
    </row>
    <row r="2114" spans="1:5" ht="12.75" customHeight="1" thickBot="1" x14ac:dyDescent="0.25">
      <c r="A2114" s="434" t="s">
        <v>702</v>
      </c>
      <c r="B2114" s="435"/>
      <c r="C2114" s="435"/>
      <c r="D2114" s="435"/>
      <c r="E2114" s="436"/>
    </row>
    <row r="2115" spans="1:5" x14ac:dyDescent="0.2">
      <c r="A2115" s="432"/>
      <c r="B2115" s="273">
        <v>2019</v>
      </c>
      <c r="C2115" s="274">
        <v>2020</v>
      </c>
      <c r="D2115" s="274">
        <v>2021</v>
      </c>
      <c r="E2115" s="274">
        <v>2022</v>
      </c>
    </row>
    <row r="2116" spans="1:5" ht="12.75" thickBot="1" x14ac:dyDescent="0.25">
      <c r="A2116" s="433"/>
      <c r="B2116" s="275" t="s">
        <v>8</v>
      </c>
      <c r="C2116" s="276" t="s">
        <v>9</v>
      </c>
      <c r="D2116" s="276" t="s">
        <v>9</v>
      </c>
      <c r="E2116" s="276" t="s">
        <v>9</v>
      </c>
    </row>
    <row r="2117" spans="1:5" ht="12.75" thickBot="1" x14ac:dyDescent="0.25">
      <c r="A2117" s="61" t="s">
        <v>36</v>
      </c>
      <c r="B2117" s="278">
        <f>B2118+B2119+B2120+B2121</f>
        <v>0</v>
      </c>
      <c r="C2117" s="278">
        <f>C2118+C2119+C2120+C2121</f>
        <v>0</v>
      </c>
      <c r="D2117" s="278">
        <f>D2118+D2119+D2120+D2121</f>
        <v>0</v>
      </c>
      <c r="E2117" s="278">
        <f>E2118+E2119+E2120+E2121</f>
        <v>0</v>
      </c>
    </row>
    <row r="2118" spans="1:5" ht="12.75" thickBot="1" x14ac:dyDescent="0.25">
      <c r="A2118" s="62" t="s">
        <v>57</v>
      </c>
      <c r="B2118" s="278"/>
      <c r="C2118" s="278"/>
      <c r="D2118" s="278"/>
      <c r="E2118" s="278"/>
    </row>
    <row r="2119" spans="1:5" ht="12.75" thickBot="1" x14ac:dyDescent="0.25">
      <c r="A2119" s="62" t="s">
        <v>61</v>
      </c>
      <c r="B2119" s="278"/>
      <c r="C2119" s="278"/>
      <c r="D2119" s="278"/>
      <c r="E2119" s="278"/>
    </row>
    <row r="2120" spans="1:5" ht="12.75" thickBot="1" x14ac:dyDescent="0.25">
      <c r="A2120" s="62" t="s">
        <v>62</v>
      </c>
      <c r="B2120" s="278"/>
      <c r="C2120" s="278"/>
      <c r="D2120" s="278"/>
      <c r="E2120" s="278"/>
    </row>
    <row r="2121" spans="1:5" ht="12.75" thickBot="1" x14ac:dyDescent="0.25">
      <c r="A2121" s="62" t="s">
        <v>63</v>
      </c>
      <c r="B2121" s="278"/>
      <c r="C2121" s="278"/>
      <c r="D2121" s="278"/>
      <c r="E2121" s="278"/>
    </row>
    <row r="2122" spans="1:5" ht="12.75" thickBot="1" x14ac:dyDescent="0.25">
      <c r="A2122" s="61" t="s">
        <v>37</v>
      </c>
      <c r="B2122" s="279">
        <f>B2123+B2124+B2125+B2126</f>
        <v>251</v>
      </c>
      <c r="C2122" s="279">
        <f>C2123+C2124+C2125+C2126</f>
        <v>0</v>
      </c>
      <c r="D2122" s="279">
        <f>D2123+D2124+D2125+D2126</f>
        <v>0</v>
      </c>
      <c r="E2122" s="279">
        <f>E2123+E2124+E2125+E2126</f>
        <v>0</v>
      </c>
    </row>
    <row r="2123" spans="1:5" ht="12.75" thickBot="1" x14ac:dyDescent="0.25">
      <c r="A2123" s="62" t="s">
        <v>57</v>
      </c>
      <c r="B2123" s="279">
        <f>-157+408</f>
        <v>251</v>
      </c>
      <c r="C2123" s="279"/>
      <c r="D2123" s="279"/>
      <c r="E2123" s="279"/>
    </row>
    <row r="2124" spans="1:5" ht="12.75" thickBot="1" x14ac:dyDescent="0.25">
      <c r="A2124" s="62" t="s">
        <v>61</v>
      </c>
      <c r="B2124" s="279"/>
      <c r="C2124" s="279"/>
      <c r="D2124" s="279"/>
      <c r="E2124" s="279"/>
    </row>
    <row r="2125" spans="1:5" ht="12.75" thickBot="1" x14ac:dyDescent="0.25">
      <c r="A2125" s="62" t="s">
        <v>62</v>
      </c>
      <c r="B2125" s="279"/>
      <c r="C2125" s="279"/>
      <c r="D2125" s="279"/>
      <c r="E2125" s="279"/>
    </row>
    <row r="2126" spans="1:5" ht="12.75" thickBot="1" x14ac:dyDescent="0.25">
      <c r="A2126" s="62" t="s">
        <v>63</v>
      </c>
      <c r="B2126" s="279"/>
      <c r="C2126" s="279"/>
      <c r="D2126" s="279"/>
      <c r="E2126" s="279"/>
    </row>
    <row r="2127" spans="1:5" ht="12.75" thickBot="1" x14ac:dyDescent="0.25">
      <c r="A2127" s="63" t="s">
        <v>703</v>
      </c>
      <c r="B2127" s="279">
        <f>B2117+B2122</f>
        <v>251</v>
      </c>
      <c r="C2127" s="279">
        <f>C2117+C2122</f>
        <v>0</v>
      </c>
      <c r="D2127" s="279">
        <f>D2117+D2122</f>
        <v>0</v>
      </c>
      <c r="E2127" s="279">
        <f>E2117+E2122</f>
        <v>0</v>
      </c>
    </row>
    <row r="2128" spans="1:5" ht="12.75" thickBot="1" x14ac:dyDescent="0.25">
      <c r="A2128" s="90" t="s">
        <v>32</v>
      </c>
      <c r="B2128" s="283">
        <f>IF(B2127-B2109=0,0,"Error")</f>
        <v>0</v>
      </c>
      <c r="C2128" s="283">
        <f>IF(C2127-C2109=0,0,"Error")</f>
        <v>0</v>
      </c>
      <c r="D2128" s="283">
        <f>IF(D2127-D2109=0,0,"Error")</f>
        <v>0</v>
      </c>
      <c r="E2128" s="283">
        <f>IF(E2127-E2109=0,0,"Error")</f>
        <v>0</v>
      </c>
    </row>
    <row r="2129" spans="1:5" ht="34.5" thickBot="1" x14ac:dyDescent="0.25">
      <c r="A2129" s="58" t="s">
        <v>704</v>
      </c>
      <c r="B2129" s="308" t="s">
        <v>705</v>
      </c>
      <c r="C2129" s="301" t="s">
        <v>60</v>
      </c>
      <c r="D2129" s="487" t="s">
        <v>706</v>
      </c>
      <c r="E2129" s="488"/>
    </row>
    <row r="2130" spans="1:5" ht="12.75" customHeight="1" thickBot="1" x14ac:dyDescent="0.25">
      <c r="A2130" s="59" t="s">
        <v>15</v>
      </c>
      <c r="B2130" s="429" t="s">
        <v>696</v>
      </c>
      <c r="C2130" s="430"/>
      <c r="D2130" s="430"/>
      <c r="E2130" s="431"/>
    </row>
    <row r="2131" spans="1:5" ht="12.75" thickBot="1" x14ac:dyDescent="0.25">
      <c r="A2131" s="59" t="s">
        <v>16</v>
      </c>
      <c r="B2131" s="437" t="s">
        <v>697</v>
      </c>
      <c r="C2131" s="438"/>
      <c r="D2131" s="438"/>
      <c r="E2131" s="439"/>
    </row>
    <row r="2132" spans="1:5" x14ac:dyDescent="0.2">
      <c r="A2132" s="432"/>
      <c r="B2132" s="273">
        <v>2019</v>
      </c>
      <c r="C2132" s="274">
        <v>2020</v>
      </c>
      <c r="D2132" s="274">
        <v>2021</v>
      </c>
      <c r="E2132" s="274">
        <v>2022</v>
      </c>
    </row>
    <row r="2133" spans="1:5" ht="12.75" thickBot="1" x14ac:dyDescent="0.25">
      <c r="A2133" s="433"/>
      <c r="B2133" s="275" t="s">
        <v>8</v>
      </c>
      <c r="C2133" s="276" t="s">
        <v>9</v>
      </c>
      <c r="D2133" s="276" t="s">
        <v>9</v>
      </c>
      <c r="E2133" s="276" t="s">
        <v>9</v>
      </c>
    </row>
    <row r="2134" spans="1:5" ht="12.75" thickBot="1" x14ac:dyDescent="0.25">
      <c r="A2134" s="60" t="s">
        <v>17</v>
      </c>
      <c r="B2134" s="209">
        <v>1</v>
      </c>
      <c r="C2134" s="284"/>
      <c r="D2134" s="294"/>
      <c r="E2134" s="294"/>
    </row>
    <row r="2135" spans="1:5" ht="12.75" thickBot="1" x14ac:dyDescent="0.25">
      <c r="A2135" s="60" t="s">
        <v>18</v>
      </c>
      <c r="B2135" s="209">
        <f>B2153</f>
        <v>52</v>
      </c>
      <c r="C2135" s="209">
        <f>C2153</f>
        <v>0</v>
      </c>
      <c r="D2135" s="209">
        <f>D2153</f>
        <v>0</v>
      </c>
      <c r="E2135" s="209">
        <f>E2153</f>
        <v>0</v>
      </c>
    </row>
    <row r="2136" spans="1:5" ht="12.75" thickBot="1" x14ac:dyDescent="0.25">
      <c r="A2136" s="60" t="s">
        <v>19</v>
      </c>
      <c r="B2136" s="209">
        <f>B2135/B2134</f>
        <v>52</v>
      </c>
      <c r="C2136" s="209" t="e">
        <f>C2135/C2134</f>
        <v>#DIV/0!</v>
      </c>
      <c r="D2136" s="209" t="e">
        <f>D2135/D2134</f>
        <v>#DIV/0!</v>
      </c>
      <c r="E2136" s="209" t="e">
        <f>E2135/E2134</f>
        <v>#DIV/0!</v>
      </c>
    </row>
    <row r="2137" spans="1:5" ht="12.75" thickBot="1" x14ac:dyDescent="0.25">
      <c r="A2137" s="60" t="s">
        <v>20</v>
      </c>
      <c r="B2137" s="209" t="s">
        <v>21</v>
      </c>
      <c r="C2137" s="277">
        <f>C2134/B2134-1</f>
        <v>-1</v>
      </c>
      <c r="D2137" s="277" t="e">
        <f t="shared" ref="D2137:E2139" si="73">D2134/C2134-1</f>
        <v>#DIV/0!</v>
      </c>
      <c r="E2137" s="277" t="e">
        <f t="shared" si="73"/>
        <v>#DIV/0!</v>
      </c>
    </row>
    <row r="2138" spans="1:5" ht="12.75" thickBot="1" x14ac:dyDescent="0.25">
      <c r="A2138" s="60" t="s">
        <v>22</v>
      </c>
      <c r="B2138" s="209" t="s">
        <v>21</v>
      </c>
      <c r="C2138" s="277">
        <f>C2135/B2135-1</f>
        <v>-1</v>
      </c>
      <c r="D2138" s="277" t="e">
        <f t="shared" si="73"/>
        <v>#DIV/0!</v>
      </c>
      <c r="E2138" s="277" t="e">
        <f t="shared" si="73"/>
        <v>#DIV/0!</v>
      </c>
    </row>
    <row r="2139" spans="1:5" ht="12.75" thickBot="1" x14ac:dyDescent="0.25">
      <c r="A2139" s="60" t="s">
        <v>23</v>
      </c>
      <c r="B2139" s="209" t="s">
        <v>526</v>
      </c>
      <c r="C2139" s="277" t="e">
        <f>C2136/B2136-1</f>
        <v>#DIV/0!</v>
      </c>
      <c r="D2139" s="277" t="e">
        <f t="shared" si="73"/>
        <v>#DIV/0!</v>
      </c>
      <c r="E2139" s="277" t="e">
        <f t="shared" si="73"/>
        <v>#DIV/0!</v>
      </c>
    </row>
    <row r="2140" spans="1:5" ht="12.75" customHeight="1" thickBot="1" x14ac:dyDescent="0.25">
      <c r="A2140" s="434" t="s">
        <v>707</v>
      </c>
      <c r="B2140" s="435"/>
      <c r="C2140" s="435"/>
      <c r="D2140" s="435"/>
      <c r="E2140" s="436"/>
    </row>
    <row r="2141" spans="1:5" x14ac:dyDescent="0.2">
      <c r="A2141" s="432"/>
      <c r="B2141" s="273">
        <v>2019</v>
      </c>
      <c r="C2141" s="274">
        <v>2020</v>
      </c>
      <c r="D2141" s="274">
        <v>2021</v>
      </c>
      <c r="E2141" s="274">
        <v>2022</v>
      </c>
    </row>
    <row r="2142" spans="1:5" ht="12.75" thickBot="1" x14ac:dyDescent="0.25">
      <c r="A2142" s="433"/>
      <c r="B2142" s="275" t="s">
        <v>8</v>
      </c>
      <c r="C2142" s="276" t="s">
        <v>9</v>
      </c>
      <c r="D2142" s="276" t="s">
        <v>9</v>
      </c>
      <c r="E2142" s="276" t="s">
        <v>9</v>
      </c>
    </row>
    <row r="2143" spans="1:5" ht="12.75" thickBot="1" x14ac:dyDescent="0.25">
      <c r="A2143" s="61" t="s">
        <v>36</v>
      </c>
      <c r="B2143" s="278">
        <f>B2144+B2145+B2146+B2147</f>
        <v>0</v>
      </c>
      <c r="C2143" s="278">
        <f>C2144+C2145+C2146+C2147</f>
        <v>0</v>
      </c>
      <c r="D2143" s="278">
        <f>D2144+D2145+D2146+D2147</f>
        <v>0</v>
      </c>
      <c r="E2143" s="278">
        <f>E2144+E2145+E2146+E2147</f>
        <v>0</v>
      </c>
    </row>
    <row r="2144" spans="1:5" ht="12.75" thickBot="1" x14ac:dyDescent="0.25">
      <c r="A2144" s="62" t="s">
        <v>57</v>
      </c>
      <c r="B2144" s="278"/>
      <c r="C2144" s="278"/>
      <c r="D2144" s="278"/>
      <c r="E2144" s="278"/>
    </row>
    <row r="2145" spans="1:5" ht="12.75" thickBot="1" x14ac:dyDescent="0.25">
      <c r="A2145" s="62" t="s">
        <v>61</v>
      </c>
      <c r="B2145" s="278"/>
      <c r="C2145" s="278"/>
      <c r="D2145" s="278"/>
      <c r="E2145" s="278"/>
    </row>
    <row r="2146" spans="1:5" ht="12.75" thickBot="1" x14ac:dyDescent="0.25">
      <c r="A2146" s="62" t="s">
        <v>62</v>
      </c>
      <c r="B2146" s="278"/>
      <c r="C2146" s="278"/>
      <c r="D2146" s="278"/>
      <c r="E2146" s="278"/>
    </row>
    <row r="2147" spans="1:5" ht="12.75" thickBot="1" x14ac:dyDescent="0.25">
      <c r="A2147" s="62" t="s">
        <v>63</v>
      </c>
      <c r="B2147" s="278"/>
      <c r="C2147" s="278"/>
      <c r="D2147" s="278"/>
      <c r="E2147" s="278"/>
    </row>
    <row r="2148" spans="1:5" ht="12.75" thickBot="1" x14ac:dyDescent="0.25">
      <c r="A2148" s="61" t="s">
        <v>37</v>
      </c>
      <c r="B2148" s="279">
        <f>B2149+B2150+B2151+B2152</f>
        <v>52</v>
      </c>
      <c r="C2148" s="279">
        <f>C2149+C2150+C2151+C2152</f>
        <v>0</v>
      </c>
      <c r="D2148" s="279">
        <f>D2149+D2150+D2151+D2152</f>
        <v>0</v>
      </c>
      <c r="E2148" s="279">
        <f>E2149+E2150+E2151+E2152</f>
        <v>0</v>
      </c>
    </row>
    <row r="2149" spans="1:5" ht="12.75" thickBot="1" x14ac:dyDescent="0.25">
      <c r="A2149" s="62" t="s">
        <v>57</v>
      </c>
      <c r="B2149" s="279">
        <v>52</v>
      </c>
      <c r="C2149" s="279"/>
      <c r="D2149" s="279"/>
      <c r="E2149" s="279"/>
    </row>
    <row r="2150" spans="1:5" ht="12.75" thickBot="1" x14ac:dyDescent="0.25">
      <c r="A2150" s="62" t="s">
        <v>61</v>
      </c>
      <c r="B2150" s="279"/>
      <c r="C2150" s="279"/>
      <c r="D2150" s="279"/>
      <c r="E2150" s="279"/>
    </row>
    <row r="2151" spans="1:5" ht="12.75" thickBot="1" x14ac:dyDescent="0.25">
      <c r="A2151" s="62" t="s">
        <v>62</v>
      </c>
      <c r="B2151" s="279"/>
      <c r="C2151" s="279"/>
      <c r="D2151" s="279"/>
      <c r="E2151" s="279"/>
    </row>
    <row r="2152" spans="1:5" ht="12.75" thickBot="1" x14ac:dyDescent="0.25">
      <c r="A2152" s="62" t="s">
        <v>63</v>
      </c>
      <c r="B2152" s="279"/>
      <c r="C2152" s="279"/>
      <c r="D2152" s="279"/>
      <c r="E2152" s="279"/>
    </row>
    <row r="2153" spans="1:5" ht="12.75" thickBot="1" x14ac:dyDescent="0.25">
      <c r="A2153" s="63" t="s">
        <v>691</v>
      </c>
      <c r="B2153" s="279">
        <f>B2143+B2148</f>
        <v>52</v>
      </c>
      <c r="C2153" s="279">
        <f>C2143+C2148</f>
        <v>0</v>
      </c>
      <c r="D2153" s="279">
        <f>D2143+D2148</f>
        <v>0</v>
      </c>
      <c r="E2153" s="279">
        <f>E2143+E2148</f>
        <v>0</v>
      </c>
    </row>
    <row r="2154" spans="1:5" ht="12.75" thickBot="1" x14ac:dyDescent="0.25">
      <c r="A2154" s="90" t="s">
        <v>32</v>
      </c>
      <c r="B2154" s="283">
        <f>IF(B2153-B2135=0,0,"Error")</f>
        <v>0</v>
      </c>
      <c r="C2154" s="283">
        <f>IF(C2153-C2135=0,0,"Error")</f>
        <v>0</v>
      </c>
      <c r="D2154" s="283">
        <f>IF(D2153-D2135=0,0,"Error")</f>
        <v>0</v>
      </c>
      <c r="E2154" s="283">
        <f>IF(E2153-E2135=0,0,"Error")</f>
        <v>0</v>
      </c>
    </row>
    <row r="2155" spans="1:5" ht="45.75" thickBot="1" x14ac:dyDescent="0.25">
      <c r="A2155" s="58" t="s">
        <v>708</v>
      </c>
      <c r="B2155" s="308" t="s">
        <v>709</v>
      </c>
      <c r="C2155" s="301" t="s">
        <v>60</v>
      </c>
      <c r="D2155" s="487" t="s">
        <v>710</v>
      </c>
      <c r="E2155" s="488"/>
    </row>
    <row r="2156" spans="1:5" ht="12.75" customHeight="1" thickBot="1" x14ac:dyDescent="0.25">
      <c r="A2156" s="59" t="s">
        <v>15</v>
      </c>
      <c r="B2156" s="429" t="s">
        <v>711</v>
      </c>
      <c r="C2156" s="430"/>
      <c r="D2156" s="430"/>
      <c r="E2156" s="431"/>
    </row>
    <row r="2157" spans="1:5" ht="12.75" thickBot="1" x14ac:dyDescent="0.25">
      <c r="A2157" s="59" t="s">
        <v>16</v>
      </c>
      <c r="B2157" s="437" t="s">
        <v>451</v>
      </c>
      <c r="C2157" s="438"/>
      <c r="D2157" s="438"/>
      <c r="E2157" s="439"/>
    </row>
    <row r="2158" spans="1:5" x14ac:dyDescent="0.2">
      <c r="A2158" s="432"/>
      <c r="B2158" s="273">
        <v>2019</v>
      </c>
      <c r="C2158" s="274">
        <v>2020</v>
      </c>
      <c r="D2158" s="274">
        <v>2021</v>
      </c>
      <c r="E2158" s="274">
        <v>2022</v>
      </c>
    </row>
    <row r="2159" spans="1:5" ht="12.75" thickBot="1" x14ac:dyDescent="0.25">
      <c r="A2159" s="433"/>
      <c r="B2159" s="275" t="s">
        <v>8</v>
      </c>
      <c r="C2159" s="276" t="s">
        <v>9</v>
      </c>
      <c r="D2159" s="276" t="s">
        <v>9</v>
      </c>
      <c r="E2159" s="276" t="s">
        <v>9</v>
      </c>
    </row>
    <row r="2160" spans="1:5" ht="12.75" thickBot="1" x14ac:dyDescent="0.25">
      <c r="A2160" s="60" t="s">
        <v>17</v>
      </c>
      <c r="B2160" s="209">
        <v>1</v>
      </c>
      <c r="C2160" s="284"/>
      <c r="D2160" s="294"/>
      <c r="E2160" s="294"/>
    </row>
    <row r="2161" spans="1:5" ht="12.75" thickBot="1" x14ac:dyDescent="0.25">
      <c r="A2161" s="60" t="s">
        <v>18</v>
      </c>
      <c r="B2161" s="209">
        <f>B2179</f>
        <v>1308.3</v>
      </c>
      <c r="C2161" s="209">
        <f>C2179</f>
        <v>0</v>
      </c>
      <c r="D2161" s="209">
        <f>D2179</f>
        <v>0</v>
      </c>
      <c r="E2161" s="209">
        <f>E2179</f>
        <v>0</v>
      </c>
    </row>
    <row r="2162" spans="1:5" ht="12.75" thickBot="1" x14ac:dyDescent="0.25">
      <c r="A2162" s="60" t="s">
        <v>19</v>
      </c>
      <c r="B2162" s="209">
        <f>B2161/B2160</f>
        <v>1308.3</v>
      </c>
      <c r="C2162" s="209" t="e">
        <f>C2161/C2160</f>
        <v>#DIV/0!</v>
      </c>
      <c r="D2162" s="209" t="e">
        <f>D2161/D2160</f>
        <v>#DIV/0!</v>
      </c>
      <c r="E2162" s="209" t="e">
        <f>E2161/E2160</f>
        <v>#DIV/0!</v>
      </c>
    </row>
    <row r="2163" spans="1:5" ht="12.75" thickBot="1" x14ac:dyDescent="0.25">
      <c r="A2163" s="60" t="s">
        <v>20</v>
      </c>
      <c r="B2163" s="209" t="s">
        <v>21</v>
      </c>
      <c r="C2163" s="277">
        <f>C2160/B2160-1</f>
        <v>-1</v>
      </c>
      <c r="D2163" s="277" t="e">
        <f t="shared" ref="D2163:E2165" si="74">D2160/C2160-1</f>
        <v>#DIV/0!</v>
      </c>
      <c r="E2163" s="277" t="e">
        <f t="shared" si="74"/>
        <v>#DIV/0!</v>
      </c>
    </row>
    <row r="2164" spans="1:5" ht="12.75" thickBot="1" x14ac:dyDescent="0.25">
      <c r="A2164" s="60" t="s">
        <v>22</v>
      </c>
      <c r="B2164" s="209" t="s">
        <v>21</v>
      </c>
      <c r="C2164" s="277">
        <f>C2161/B2161-1</f>
        <v>-1</v>
      </c>
      <c r="D2164" s="277" t="e">
        <f t="shared" si="74"/>
        <v>#DIV/0!</v>
      </c>
      <c r="E2164" s="277" t="e">
        <f t="shared" si="74"/>
        <v>#DIV/0!</v>
      </c>
    </row>
    <row r="2165" spans="1:5" ht="12.75" thickBot="1" x14ac:dyDescent="0.25">
      <c r="A2165" s="60" t="s">
        <v>23</v>
      </c>
      <c r="B2165" s="209" t="s">
        <v>21</v>
      </c>
      <c r="C2165" s="277" t="e">
        <f>C2162/B2162-1</f>
        <v>#DIV/0!</v>
      </c>
      <c r="D2165" s="277" t="e">
        <f t="shared" si="74"/>
        <v>#DIV/0!</v>
      </c>
      <c r="E2165" s="277" t="e">
        <f t="shared" si="74"/>
        <v>#DIV/0!</v>
      </c>
    </row>
    <row r="2166" spans="1:5" ht="12.75" customHeight="1" thickBot="1" x14ac:dyDescent="0.25">
      <c r="A2166" s="434" t="s">
        <v>712</v>
      </c>
      <c r="B2166" s="435"/>
      <c r="C2166" s="435"/>
      <c r="D2166" s="435"/>
      <c r="E2166" s="436"/>
    </row>
    <row r="2167" spans="1:5" x14ac:dyDescent="0.2">
      <c r="A2167" s="432"/>
      <c r="B2167" s="273">
        <v>2018</v>
      </c>
      <c r="C2167" s="274">
        <v>2019</v>
      </c>
      <c r="D2167" s="274">
        <v>2020</v>
      </c>
      <c r="E2167" s="274">
        <v>2021</v>
      </c>
    </row>
    <row r="2168" spans="1:5" ht="12.75" thickBot="1" x14ac:dyDescent="0.25">
      <c r="A2168" s="433"/>
      <c r="B2168" s="275" t="s">
        <v>8</v>
      </c>
      <c r="C2168" s="276" t="s">
        <v>9</v>
      </c>
      <c r="D2168" s="276" t="s">
        <v>9</v>
      </c>
      <c r="E2168" s="276" t="s">
        <v>9</v>
      </c>
    </row>
    <row r="2169" spans="1:5" ht="12.75" thickBot="1" x14ac:dyDescent="0.25">
      <c r="A2169" s="61" t="s">
        <v>36</v>
      </c>
      <c r="B2169" s="278">
        <f>B2170+B2171+B2172+B2173</f>
        <v>0</v>
      </c>
      <c r="C2169" s="278">
        <f>C2170+C2171+C2172+C2173</f>
        <v>0</v>
      </c>
      <c r="D2169" s="278">
        <f>D2170+D2171+D2172+D2173</f>
        <v>0</v>
      </c>
      <c r="E2169" s="278">
        <f>E2170+E2171+E2172+E2173</f>
        <v>0</v>
      </c>
    </row>
    <row r="2170" spans="1:5" ht="12.75" thickBot="1" x14ac:dyDescent="0.25">
      <c r="A2170" s="62" t="s">
        <v>57</v>
      </c>
      <c r="B2170" s="278"/>
      <c r="C2170" s="278"/>
      <c r="D2170" s="278"/>
      <c r="E2170" s="278"/>
    </row>
    <row r="2171" spans="1:5" ht="12.75" thickBot="1" x14ac:dyDescent="0.25">
      <c r="A2171" s="62" t="s">
        <v>61</v>
      </c>
      <c r="B2171" s="278"/>
      <c r="C2171" s="278"/>
      <c r="D2171" s="278"/>
      <c r="E2171" s="278"/>
    </row>
    <row r="2172" spans="1:5" ht="12.75" thickBot="1" x14ac:dyDescent="0.25">
      <c r="A2172" s="62" t="s">
        <v>62</v>
      </c>
      <c r="B2172" s="278"/>
      <c r="C2172" s="278"/>
      <c r="D2172" s="278"/>
      <c r="E2172" s="278"/>
    </row>
    <row r="2173" spans="1:5" ht="12.75" thickBot="1" x14ac:dyDescent="0.25">
      <c r="A2173" s="62" t="s">
        <v>63</v>
      </c>
      <c r="B2173" s="278"/>
      <c r="C2173" s="278"/>
      <c r="D2173" s="278"/>
      <c r="E2173" s="278"/>
    </row>
    <row r="2174" spans="1:5" ht="12.75" thickBot="1" x14ac:dyDescent="0.25">
      <c r="A2174" s="61" t="s">
        <v>37</v>
      </c>
      <c r="B2174" s="279">
        <f>B2175+B2176+B2177+B2178</f>
        <v>1308.3</v>
      </c>
      <c r="C2174" s="286">
        <f>C2175+C2176+C2177+C2178</f>
        <v>0</v>
      </c>
      <c r="D2174" s="279">
        <f>D2175+D2176+D2177+D2178</f>
        <v>0</v>
      </c>
      <c r="E2174" s="279">
        <f>E2175+E2176+E2177+E2178</f>
        <v>0</v>
      </c>
    </row>
    <row r="2175" spans="1:5" ht="12.75" thickBot="1" x14ac:dyDescent="0.25">
      <c r="A2175" s="62" t="s">
        <v>57</v>
      </c>
      <c r="B2175" s="279">
        <v>1308.3</v>
      </c>
      <c r="C2175" s="286"/>
      <c r="D2175" s="279"/>
      <c r="E2175" s="279"/>
    </row>
    <row r="2176" spans="1:5" ht="12.75" thickBot="1" x14ac:dyDescent="0.25">
      <c r="A2176" s="62" t="s">
        <v>61</v>
      </c>
      <c r="B2176" s="279"/>
      <c r="C2176" s="279"/>
      <c r="D2176" s="279"/>
      <c r="E2176" s="279"/>
    </row>
    <row r="2177" spans="1:5" ht="12.75" thickBot="1" x14ac:dyDescent="0.25">
      <c r="A2177" s="62" t="s">
        <v>62</v>
      </c>
      <c r="B2177" s="279"/>
      <c r="C2177" s="279"/>
      <c r="D2177" s="279"/>
      <c r="E2177" s="279"/>
    </row>
    <row r="2178" spans="1:5" ht="12.75" thickBot="1" x14ac:dyDescent="0.25">
      <c r="A2178" s="67" t="s">
        <v>63</v>
      </c>
      <c r="B2178" s="279"/>
      <c r="C2178" s="279"/>
      <c r="D2178" s="279"/>
      <c r="E2178" s="279"/>
    </row>
    <row r="2179" spans="1:5" ht="12.75" thickBot="1" x14ac:dyDescent="0.25">
      <c r="A2179" s="95" t="s">
        <v>713</v>
      </c>
      <c r="B2179" s="279">
        <f>B2169+B2174</f>
        <v>1308.3</v>
      </c>
      <c r="C2179" s="279">
        <f>C2169+C2174</f>
        <v>0</v>
      </c>
      <c r="D2179" s="279">
        <f>D2169+D2174</f>
        <v>0</v>
      </c>
      <c r="E2179" s="279">
        <f>E2169+E2174</f>
        <v>0</v>
      </c>
    </row>
    <row r="2180" spans="1:5" ht="12.75" thickBot="1" x14ac:dyDescent="0.25">
      <c r="A2180" s="90" t="s">
        <v>32</v>
      </c>
      <c r="B2180" s="283">
        <f>IF(B2179-B2161=0,0,"Error")</f>
        <v>0</v>
      </c>
      <c r="C2180" s="283">
        <f>IF(C2179-C2161=0,0,"Error")</f>
        <v>0</v>
      </c>
      <c r="D2180" s="283">
        <f>IF(D2179-D2161=0,0,"Error")</f>
        <v>0</v>
      </c>
      <c r="E2180" s="283">
        <f>IF(E2179-E2161=0,0,"Error")</f>
        <v>0</v>
      </c>
    </row>
    <row r="2181" spans="1:5" ht="45.75" thickBot="1" x14ac:dyDescent="0.25">
      <c r="A2181" s="58" t="s">
        <v>144</v>
      </c>
      <c r="B2181" s="308" t="s">
        <v>714</v>
      </c>
      <c r="C2181" s="301" t="s">
        <v>60</v>
      </c>
      <c r="D2181" s="487"/>
      <c r="E2181" s="488"/>
    </row>
    <row r="2182" spans="1:5" ht="12.75" thickBot="1" x14ac:dyDescent="0.25">
      <c r="A2182" s="59" t="s">
        <v>15</v>
      </c>
      <c r="B2182" s="437" t="s">
        <v>715</v>
      </c>
      <c r="C2182" s="438"/>
      <c r="D2182" s="438"/>
      <c r="E2182" s="439"/>
    </row>
    <row r="2183" spans="1:5" ht="12.75" thickBot="1" x14ac:dyDescent="0.25">
      <c r="A2183" s="59" t="s">
        <v>16</v>
      </c>
      <c r="B2183" s="437" t="s">
        <v>716</v>
      </c>
      <c r="C2183" s="438"/>
      <c r="D2183" s="438"/>
      <c r="E2183" s="439"/>
    </row>
    <row r="2184" spans="1:5" x14ac:dyDescent="0.2">
      <c r="A2184" s="432"/>
      <c r="B2184" s="273">
        <v>2019</v>
      </c>
      <c r="C2184" s="274">
        <v>2020</v>
      </c>
      <c r="D2184" s="274">
        <v>2021</v>
      </c>
      <c r="E2184" s="274">
        <v>2022</v>
      </c>
    </row>
    <row r="2185" spans="1:5" ht="12.75" thickBot="1" x14ac:dyDescent="0.25">
      <c r="A2185" s="433"/>
      <c r="B2185" s="275" t="s">
        <v>8</v>
      </c>
      <c r="C2185" s="276" t="s">
        <v>9</v>
      </c>
      <c r="D2185" s="276" t="s">
        <v>9</v>
      </c>
      <c r="E2185" s="276" t="s">
        <v>9</v>
      </c>
    </row>
    <row r="2186" spans="1:5" ht="12.75" thickBot="1" x14ac:dyDescent="0.25">
      <c r="A2186" s="60" t="s">
        <v>17</v>
      </c>
      <c r="B2186" s="209">
        <v>0</v>
      </c>
      <c r="C2186" s="311">
        <v>132</v>
      </c>
      <c r="D2186" s="284">
        <v>15</v>
      </c>
      <c r="E2186" s="284"/>
    </row>
    <row r="2187" spans="1:5" ht="12.75" thickBot="1" x14ac:dyDescent="0.25">
      <c r="A2187" s="60" t="s">
        <v>18</v>
      </c>
      <c r="B2187" s="209">
        <f>B2205</f>
        <v>0</v>
      </c>
      <c r="C2187" s="209">
        <f>C2205</f>
        <v>31666</v>
      </c>
      <c r="D2187" s="209">
        <f>D2205</f>
        <v>3700</v>
      </c>
      <c r="E2187" s="209">
        <f>E2205</f>
        <v>0</v>
      </c>
    </row>
    <row r="2188" spans="1:5" ht="12.75" thickBot="1" x14ac:dyDescent="0.25">
      <c r="A2188" s="60" t="s">
        <v>19</v>
      </c>
      <c r="B2188" s="209" t="e">
        <f>B2187/B2186</f>
        <v>#DIV/0!</v>
      </c>
      <c r="C2188" s="209">
        <f>C2187/C2186</f>
        <v>239.89393939393941</v>
      </c>
      <c r="D2188" s="209">
        <f>D2187/D2186</f>
        <v>246.66666666666666</v>
      </c>
      <c r="E2188" s="209" t="e">
        <f>E2187/E2186</f>
        <v>#DIV/0!</v>
      </c>
    </row>
    <row r="2189" spans="1:5" ht="12.75" thickBot="1" x14ac:dyDescent="0.25">
      <c r="A2189" s="60" t="s">
        <v>20</v>
      </c>
      <c r="B2189" s="209" t="s">
        <v>21</v>
      </c>
      <c r="C2189" s="277" t="e">
        <f>C2186/B2186-1</f>
        <v>#DIV/0!</v>
      </c>
      <c r="D2189" s="277">
        <f t="shared" ref="D2189:E2191" si="75">D2186/C2186-1</f>
        <v>-0.88636363636363635</v>
      </c>
      <c r="E2189" s="277">
        <f t="shared" si="75"/>
        <v>-1</v>
      </c>
    </row>
    <row r="2190" spans="1:5" ht="12.75" thickBot="1" x14ac:dyDescent="0.25">
      <c r="A2190" s="60" t="s">
        <v>22</v>
      </c>
      <c r="B2190" s="209" t="s">
        <v>21</v>
      </c>
      <c r="C2190" s="277" t="e">
        <f>C2187/B2187-1</f>
        <v>#DIV/0!</v>
      </c>
      <c r="D2190" s="277">
        <f t="shared" si="75"/>
        <v>-0.88315543485126002</v>
      </c>
      <c r="E2190" s="277">
        <f t="shared" si="75"/>
        <v>-1</v>
      </c>
    </row>
    <row r="2191" spans="1:5" ht="12.75" thickBot="1" x14ac:dyDescent="0.25">
      <c r="A2191" s="60" t="s">
        <v>23</v>
      </c>
      <c r="B2191" s="209" t="s">
        <v>21</v>
      </c>
      <c r="C2191" s="277" t="e">
        <f>C2188/B2188-1</f>
        <v>#DIV/0!</v>
      </c>
      <c r="D2191" s="277">
        <f t="shared" si="75"/>
        <v>2.8232173308911701E-2</v>
      </c>
      <c r="E2191" s="277" t="e">
        <f t="shared" si="75"/>
        <v>#DIV/0!</v>
      </c>
    </row>
    <row r="2192" spans="1:5" ht="12.75" customHeight="1" thickBot="1" x14ac:dyDescent="0.25">
      <c r="A2192" s="434" t="s">
        <v>717</v>
      </c>
      <c r="B2192" s="435"/>
      <c r="C2192" s="435"/>
      <c r="D2192" s="435"/>
      <c r="E2192" s="436"/>
    </row>
    <row r="2193" spans="1:5" x14ac:dyDescent="0.2">
      <c r="A2193" s="432"/>
      <c r="B2193" s="273">
        <v>2019</v>
      </c>
      <c r="C2193" s="274">
        <v>2020</v>
      </c>
      <c r="D2193" s="274">
        <v>2021</v>
      </c>
      <c r="E2193" s="274">
        <v>2022</v>
      </c>
    </row>
    <row r="2194" spans="1:5" ht="12.75" thickBot="1" x14ac:dyDescent="0.25">
      <c r="A2194" s="433"/>
      <c r="B2194" s="275" t="s">
        <v>8</v>
      </c>
      <c r="C2194" s="276" t="s">
        <v>9</v>
      </c>
      <c r="D2194" s="276" t="s">
        <v>9</v>
      </c>
      <c r="E2194" s="276" t="s">
        <v>9</v>
      </c>
    </row>
    <row r="2195" spans="1:5" ht="12.75" thickBot="1" x14ac:dyDescent="0.25">
      <c r="A2195" s="61" t="s">
        <v>36</v>
      </c>
      <c r="B2195" s="278">
        <f>B2196+B2197+B2198+B2199</f>
        <v>0</v>
      </c>
      <c r="C2195" s="278">
        <f>C2196+C2197+C2198+C2199</f>
        <v>0</v>
      </c>
      <c r="D2195" s="278">
        <f>D2196+D2197+D2198+D2199</f>
        <v>0</v>
      </c>
      <c r="E2195" s="278">
        <f>E2196+E2197+E2198+E2199</f>
        <v>0</v>
      </c>
    </row>
    <row r="2196" spans="1:5" ht="12.75" thickBot="1" x14ac:dyDescent="0.25">
      <c r="A2196" s="62" t="s">
        <v>57</v>
      </c>
      <c r="B2196" s="278"/>
      <c r="C2196" s="278"/>
      <c r="D2196" s="278"/>
      <c r="E2196" s="278"/>
    </row>
    <row r="2197" spans="1:5" ht="12.75" thickBot="1" x14ac:dyDescent="0.25">
      <c r="A2197" s="62" t="s">
        <v>61</v>
      </c>
      <c r="B2197" s="278"/>
      <c r="C2197" s="278"/>
      <c r="D2197" s="278"/>
      <c r="E2197" s="278"/>
    </row>
    <row r="2198" spans="1:5" ht="12.75" thickBot="1" x14ac:dyDescent="0.25">
      <c r="A2198" s="62" t="s">
        <v>62</v>
      </c>
      <c r="B2198" s="278"/>
      <c r="C2198" s="278"/>
      <c r="D2198" s="278"/>
      <c r="E2198" s="278"/>
    </row>
    <row r="2199" spans="1:5" ht="12.75" thickBot="1" x14ac:dyDescent="0.25">
      <c r="A2199" s="62" t="s">
        <v>63</v>
      </c>
      <c r="B2199" s="278"/>
      <c r="C2199" s="278"/>
      <c r="D2199" s="278"/>
      <c r="E2199" s="278"/>
    </row>
    <row r="2200" spans="1:5" ht="12.75" thickBot="1" x14ac:dyDescent="0.25">
      <c r="A2200" s="61" t="s">
        <v>37</v>
      </c>
      <c r="B2200" s="279">
        <f>B2201+B2202+B2203+B2204</f>
        <v>0</v>
      </c>
      <c r="C2200" s="279">
        <f>C2201+C2202+C2203+C2204</f>
        <v>31666</v>
      </c>
      <c r="D2200" s="279">
        <f>D2201+D2202+D2203+D2204</f>
        <v>3700</v>
      </c>
      <c r="E2200" s="279">
        <f>E2201+E2202+E2203+E2204</f>
        <v>0</v>
      </c>
    </row>
    <row r="2201" spans="1:5" ht="12.75" thickBot="1" x14ac:dyDescent="0.25">
      <c r="A2201" s="62" t="s">
        <v>57</v>
      </c>
      <c r="B2201" s="279"/>
      <c r="C2201" s="279">
        <v>31666</v>
      </c>
      <c r="D2201" s="279">
        <v>3700</v>
      </c>
      <c r="E2201" s="279"/>
    </row>
    <row r="2202" spans="1:5" ht="12.75" thickBot="1" x14ac:dyDescent="0.25">
      <c r="A2202" s="62" t="s">
        <v>61</v>
      </c>
      <c r="B2202" s="279"/>
      <c r="C2202" s="279"/>
      <c r="D2202" s="279"/>
      <c r="E2202" s="279"/>
    </row>
    <row r="2203" spans="1:5" ht="12.75" thickBot="1" x14ac:dyDescent="0.25">
      <c r="A2203" s="62" t="s">
        <v>62</v>
      </c>
      <c r="B2203" s="279"/>
      <c r="C2203" s="279"/>
      <c r="D2203" s="279"/>
      <c r="E2203" s="279"/>
    </row>
    <row r="2204" spans="1:5" ht="12.75" thickBot="1" x14ac:dyDescent="0.25">
      <c r="A2204" s="67" t="s">
        <v>63</v>
      </c>
      <c r="B2204" s="279"/>
      <c r="C2204" s="279"/>
      <c r="D2204" s="279"/>
      <c r="E2204" s="279"/>
    </row>
    <row r="2205" spans="1:5" ht="12.75" thickBot="1" x14ac:dyDescent="0.25">
      <c r="A2205" s="95" t="s">
        <v>718</v>
      </c>
      <c r="B2205" s="279">
        <f>B2195+B2200</f>
        <v>0</v>
      </c>
      <c r="C2205" s="279">
        <f>C2195+C2200</f>
        <v>31666</v>
      </c>
      <c r="D2205" s="279">
        <f>D2195+D2200</f>
        <v>3700</v>
      </c>
      <c r="E2205" s="279">
        <f>E2195+E2200</f>
        <v>0</v>
      </c>
    </row>
    <row r="2206" spans="1:5" ht="12.75" thickBot="1" x14ac:dyDescent="0.25">
      <c r="A2206" s="90" t="s">
        <v>32</v>
      </c>
      <c r="B2206" s="283">
        <f>IF(B2205-B2187=0,0,"Error")</f>
        <v>0</v>
      </c>
      <c r="C2206" s="283">
        <f>IF(C2205-C2187=0,0,"Error")</f>
        <v>0</v>
      </c>
      <c r="D2206" s="283">
        <f>IF(D2205-D2187=0,0,"Error")</f>
        <v>0</v>
      </c>
      <c r="E2206" s="283">
        <f>IF(E2205-E2187=0,0,"Error")</f>
        <v>0</v>
      </c>
    </row>
    <row r="2207" spans="1:5" ht="45.75" thickBot="1" x14ac:dyDescent="0.25">
      <c r="A2207" s="58" t="s">
        <v>149</v>
      </c>
      <c r="B2207" s="308" t="s">
        <v>719</v>
      </c>
      <c r="C2207" s="301" t="s">
        <v>60</v>
      </c>
      <c r="D2207" s="487" t="s">
        <v>720</v>
      </c>
      <c r="E2207" s="488"/>
    </row>
    <row r="2208" spans="1:5" ht="12.75" customHeight="1" thickBot="1" x14ac:dyDescent="0.25">
      <c r="A2208" s="59" t="s">
        <v>15</v>
      </c>
      <c r="B2208" s="429" t="s">
        <v>721</v>
      </c>
      <c r="C2208" s="430"/>
      <c r="D2208" s="430"/>
      <c r="E2208" s="431"/>
    </row>
    <row r="2209" spans="1:5" ht="12.75" thickBot="1" x14ac:dyDescent="0.25">
      <c r="A2209" s="59" t="s">
        <v>16</v>
      </c>
      <c r="B2209" s="437" t="s">
        <v>722</v>
      </c>
      <c r="C2209" s="438"/>
      <c r="D2209" s="438"/>
      <c r="E2209" s="439"/>
    </row>
    <row r="2210" spans="1:5" x14ac:dyDescent="0.2">
      <c r="A2210" s="432"/>
      <c r="B2210" s="273">
        <v>2019</v>
      </c>
      <c r="C2210" s="274">
        <v>2020</v>
      </c>
      <c r="D2210" s="274">
        <v>2021</v>
      </c>
      <c r="E2210" s="274">
        <v>2022</v>
      </c>
    </row>
    <row r="2211" spans="1:5" ht="12.75" thickBot="1" x14ac:dyDescent="0.25">
      <c r="A2211" s="433"/>
      <c r="B2211" s="275" t="s">
        <v>8</v>
      </c>
      <c r="C2211" s="276" t="s">
        <v>9</v>
      </c>
      <c r="D2211" s="276" t="s">
        <v>9</v>
      </c>
      <c r="E2211" s="276" t="s">
        <v>9</v>
      </c>
    </row>
    <row r="2212" spans="1:5" ht="12.75" thickBot="1" x14ac:dyDescent="0.25">
      <c r="A2212" s="60" t="s">
        <v>17</v>
      </c>
      <c r="B2212" s="209">
        <v>806</v>
      </c>
      <c r="C2212" s="284">
        <v>1861</v>
      </c>
      <c r="D2212" s="284">
        <v>565</v>
      </c>
      <c r="E2212" s="284"/>
    </row>
    <row r="2213" spans="1:5" ht="12.75" thickBot="1" x14ac:dyDescent="0.25">
      <c r="A2213" s="60" t="s">
        <v>18</v>
      </c>
      <c r="B2213" s="209">
        <f>B2231</f>
        <v>50000</v>
      </c>
      <c r="C2213" s="209">
        <f>C2231</f>
        <v>115410</v>
      </c>
      <c r="D2213" s="209">
        <f>D2231</f>
        <v>35000</v>
      </c>
      <c r="E2213" s="209">
        <f>E2231</f>
        <v>0</v>
      </c>
    </row>
    <row r="2214" spans="1:5" ht="12.75" thickBot="1" x14ac:dyDescent="0.25">
      <c r="A2214" s="60" t="s">
        <v>19</v>
      </c>
      <c r="B2214" s="209">
        <f>B2213/B2212</f>
        <v>62.034739454094293</v>
      </c>
      <c r="C2214" s="209">
        <f>C2213/C2212</f>
        <v>62.015045674368622</v>
      </c>
      <c r="D2214" s="209">
        <f>D2213/D2212</f>
        <v>61.946902654867259</v>
      </c>
      <c r="E2214" s="209" t="e">
        <f>E2213/E2212</f>
        <v>#DIV/0!</v>
      </c>
    </row>
    <row r="2215" spans="1:5" ht="12.75" thickBot="1" x14ac:dyDescent="0.25">
      <c r="A2215" s="60" t="s">
        <v>20</v>
      </c>
      <c r="B2215" s="209" t="s">
        <v>21</v>
      </c>
      <c r="C2215" s="277">
        <f>C2212/B2212-1</f>
        <v>1.3089330024813894</v>
      </c>
      <c r="D2215" s="277">
        <f t="shared" ref="D2215:E2217" si="76">D2212/C2212-1</f>
        <v>-0.69639978506179467</v>
      </c>
      <c r="E2215" s="277">
        <f t="shared" si="76"/>
        <v>-1</v>
      </c>
    </row>
    <row r="2216" spans="1:5" ht="12.75" thickBot="1" x14ac:dyDescent="0.25">
      <c r="A2216" s="60" t="s">
        <v>22</v>
      </c>
      <c r="B2216" s="209" t="s">
        <v>21</v>
      </c>
      <c r="C2216" s="277">
        <f>C2213/B2213-1</f>
        <v>1.3081999999999998</v>
      </c>
      <c r="D2216" s="277">
        <f t="shared" si="76"/>
        <v>-0.69673338532189577</v>
      </c>
      <c r="E2216" s="277">
        <f t="shared" si="76"/>
        <v>-1</v>
      </c>
    </row>
    <row r="2217" spans="1:5" ht="12.75" thickBot="1" x14ac:dyDescent="0.25">
      <c r="A2217" s="60" t="s">
        <v>23</v>
      </c>
      <c r="B2217" s="209" t="s">
        <v>21</v>
      </c>
      <c r="C2217" s="277">
        <f>C2214/B2214-1</f>
        <v>-3.1746372917784704E-4</v>
      </c>
      <c r="D2217" s="277">
        <f t="shared" si="76"/>
        <v>-1.0988143080499224E-3</v>
      </c>
      <c r="E2217" s="277" t="e">
        <f t="shared" si="76"/>
        <v>#DIV/0!</v>
      </c>
    </row>
    <row r="2218" spans="1:5" ht="12.75" customHeight="1" thickBot="1" x14ac:dyDescent="0.25">
      <c r="A2218" s="434" t="s">
        <v>723</v>
      </c>
      <c r="B2218" s="435"/>
      <c r="C2218" s="435"/>
      <c r="D2218" s="435"/>
      <c r="E2218" s="436"/>
    </row>
    <row r="2219" spans="1:5" x14ac:dyDescent="0.2">
      <c r="A2219" s="432"/>
      <c r="B2219" s="273">
        <v>2019</v>
      </c>
      <c r="C2219" s="274">
        <v>2020</v>
      </c>
      <c r="D2219" s="274">
        <v>2021</v>
      </c>
      <c r="E2219" s="274">
        <v>2022</v>
      </c>
    </row>
    <row r="2220" spans="1:5" ht="12.75" thickBot="1" x14ac:dyDescent="0.25">
      <c r="A2220" s="433"/>
      <c r="B2220" s="275" t="s">
        <v>8</v>
      </c>
      <c r="C2220" s="276" t="s">
        <v>9</v>
      </c>
      <c r="D2220" s="276" t="s">
        <v>9</v>
      </c>
      <c r="E2220" s="276" t="s">
        <v>9</v>
      </c>
    </row>
    <row r="2221" spans="1:5" ht="12.75" thickBot="1" x14ac:dyDescent="0.25">
      <c r="A2221" s="61" t="s">
        <v>36</v>
      </c>
      <c r="B2221" s="278">
        <f>B2222+B2223+B2224+B2225</f>
        <v>0</v>
      </c>
      <c r="C2221" s="278">
        <f>C2222+C2223+C2224+C2225</f>
        <v>0</v>
      </c>
      <c r="D2221" s="278">
        <f>D2222+D2223+D2224+D2225</f>
        <v>0</v>
      </c>
      <c r="E2221" s="278">
        <f>E2222+E2223+E2224+E2225</f>
        <v>0</v>
      </c>
    </row>
    <row r="2222" spans="1:5" ht="12.75" thickBot="1" x14ac:dyDescent="0.25">
      <c r="A2222" s="62" t="s">
        <v>57</v>
      </c>
      <c r="B2222" s="278"/>
      <c r="C2222" s="278"/>
      <c r="D2222" s="278"/>
      <c r="E2222" s="278"/>
    </row>
    <row r="2223" spans="1:5" ht="12.75" thickBot="1" x14ac:dyDescent="0.25">
      <c r="A2223" s="62" t="s">
        <v>61</v>
      </c>
      <c r="B2223" s="278"/>
      <c r="C2223" s="278"/>
      <c r="D2223" s="278"/>
      <c r="E2223" s="278"/>
    </row>
    <row r="2224" spans="1:5" ht="12.75" thickBot="1" x14ac:dyDescent="0.25">
      <c r="A2224" s="62" t="s">
        <v>62</v>
      </c>
      <c r="B2224" s="278"/>
      <c r="C2224" s="278"/>
      <c r="D2224" s="278"/>
      <c r="E2224" s="278"/>
    </row>
    <row r="2225" spans="1:5" ht="12.75" thickBot="1" x14ac:dyDescent="0.25">
      <c r="A2225" s="62" t="s">
        <v>63</v>
      </c>
      <c r="B2225" s="278"/>
      <c r="C2225" s="278"/>
      <c r="D2225" s="278"/>
      <c r="E2225" s="278"/>
    </row>
    <row r="2226" spans="1:5" ht="12.75" thickBot="1" x14ac:dyDescent="0.25">
      <c r="A2226" s="61" t="s">
        <v>37</v>
      </c>
      <c r="B2226" s="279">
        <f>B2227+B2228+B2229+B2230</f>
        <v>50000</v>
      </c>
      <c r="C2226" s="279">
        <f>C2227+C2228+C2229+C2230</f>
        <v>115410</v>
      </c>
      <c r="D2226" s="279">
        <f>D2227+D2228+D2229+D2230</f>
        <v>35000</v>
      </c>
      <c r="E2226" s="279">
        <f>E2227+E2228+E2229+E2230</f>
        <v>0</v>
      </c>
    </row>
    <row r="2227" spans="1:5" ht="12.75" thickBot="1" x14ac:dyDescent="0.25">
      <c r="A2227" s="62" t="s">
        <v>57</v>
      </c>
      <c r="B2227" s="279"/>
      <c r="C2227" s="278"/>
      <c r="D2227" s="278"/>
      <c r="E2227" s="278"/>
    </row>
    <row r="2228" spans="1:5" ht="12.75" thickBot="1" x14ac:dyDescent="0.25">
      <c r="A2228" s="62" t="s">
        <v>61</v>
      </c>
      <c r="B2228" s="279">
        <v>50000</v>
      </c>
      <c r="C2228" s="278">
        <v>115410</v>
      </c>
      <c r="D2228" s="278">
        <v>35000</v>
      </c>
      <c r="E2228" s="278"/>
    </row>
    <row r="2229" spans="1:5" ht="12.75" thickBot="1" x14ac:dyDescent="0.25">
      <c r="A2229" s="62" t="s">
        <v>62</v>
      </c>
      <c r="B2229" s="279"/>
      <c r="C2229" s="278"/>
      <c r="D2229" s="278"/>
      <c r="E2229" s="278"/>
    </row>
    <row r="2230" spans="1:5" ht="12.75" thickBot="1" x14ac:dyDescent="0.25">
      <c r="A2230" s="62" t="s">
        <v>63</v>
      </c>
      <c r="B2230" s="279"/>
      <c r="C2230" s="278"/>
      <c r="D2230" s="278"/>
      <c r="E2230" s="278"/>
    </row>
    <row r="2231" spans="1:5" ht="12.75" thickBot="1" x14ac:dyDescent="0.25">
      <c r="A2231" s="63" t="s">
        <v>724</v>
      </c>
      <c r="B2231" s="279">
        <f>B2221+B2226</f>
        <v>50000</v>
      </c>
      <c r="C2231" s="279">
        <f>C2221+C2226</f>
        <v>115410</v>
      </c>
      <c r="D2231" s="279">
        <f>D2221+D2226</f>
        <v>35000</v>
      </c>
      <c r="E2231" s="279">
        <f>E2221+E2226</f>
        <v>0</v>
      </c>
    </row>
    <row r="2232" spans="1:5" ht="12.75" thickBot="1" x14ac:dyDescent="0.25">
      <c r="A2232" s="90" t="s">
        <v>32</v>
      </c>
      <c r="B2232" s="283">
        <f>IF(B2231-B2213=0,0,"Error")</f>
        <v>0</v>
      </c>
      <c r="C2232" s="283">
        <f>IF(C2231-C2213=0,0,"Error")</f>
        <v>0</v>
      </c>
      <c r="D2232" s="283">
        <f>IF(D2231-D2213=0,0,"Error")</f>
        <v>0</v>
      </c>
      <c r="E2232" s="283">
        <f>IF(E2231-E2213=0,0,"Error")</f>
        <v>0</v>
      </c>
    </row>
    <row r="2233" spans="1:5" ht="45.75" thickBot="1" x14ac:dyDescent="0.25">
      <c r="A2233" s="58" t="s">
        <v>334</v>
      </c>
      <c r="B2233" s="308" t="s">
        <v>725</v>
      </c>
      <c r="C2233" s="301" t="s">
        <v>60</v>
      </c>
      <c r="D2233" s="487" t="s">
        <v>726</v>
      </c>
      <c r="E2233" s="488"/>
    </row>
    <row r="2234" spans="1:5" ht="12.75" thickBot="1" x14ac:dyDescent="0.25">
      <c r="A2234" s="59" t="s">
        <v>15</v>
      </c>
      <c r="B2234" s="455" t="s">
        <v>727</v>
      </c>
      <c r="C2234" s="457"/>
      <c r="D2234" s="457"/>
      <c r="E2234" s="458"/>
    </row>
    <row r="2235" spans="1:5" ht="12.75" thickBot="1" x14ac:dyDescent="0.25">
      <c r="A2235" s="59" t="s">
        <v>16</v>
      </c>
      <c r="B2235" s="437" t="s">
        <v>451</v>
      </c>
      <c r="C2235" s="438"/>
      <c r="D2235" s="438"/>
      <c r="E2235" s="439"/>
    </row>
    <row r="2236" spans="1:5" x14ac:dyDescent="0.2">
      <c r="A2236" s="432"/>
      <c r="B2236" s="273">
        <v>2019</v>
      </c>
      <c r="C2236" s="274">
        <v>2020</v>
      </c>
      <c r="D2236" s="274">
        <v>2021</v>
      </c>
      <c r="E2236" s="274">
        <v>2022</v>
      </c>
    </row>
    <row r="2237" spans="1:5" ht="12.75" thickBot="1" x14ac:dyDescent="0.25">
      <c r="A2237" s="433"/>
      <c r="B2237" s="275" t="s">
        <v>8</v>
      </c>
      <c r="C2237" s="276" t="s">
        <v>9</v>
      </c>
      <c r="D2237" s="276" t="s">
        <v>9</v>
      </c>
      <c r="E2237" s="276" t="s">
        <v>9</v>
      </c>
    </row>
    <row r="2238" spans="1:5" ht="12.75" thickBot="1" x14ac:dyDescent="0.25">
      <c r="A2238" s="60" t="s">
        <v>17</v>
      </c>
      <c r="B2238" s="209">
        <v>12</v>
      </c>
      <c r="C2238" s="284">
        <v>36</v>
      </c>
      <c r="D2238" s="294">
        <v>12</v>
      </c>
      <c r="E2238" s="294"/>
    </row>
    <row r="2239" spans="1:5" ht="12.75" thickBot="1" x14ac:dyDescent="0.25">
      <c r="A2239" s="60" t="s">
        <v>18</v>
      </c>
      <c r="B2239" s="209">
        <f>B2257</f>
        <v>9456</v>
      </c>
      <c r="C2239" s="209">
        <f>C2257</f>
        <v>28082</v>
      </c>
      <c r="D2239" s="209">
        <f>D2257</f>
        <v>9617</v>
      </c>
      <c r="E2239" s="209">
        <f>E2257</f>
        <v>0</v>
      </c>
    </row>
    <row r="2240" spans="1:5" ht="12.75" thickBot="1" x14ac:dyDescent="0.25">
      <c r="A2240" s="60" t="s">
        <v>19</v>
      </c>
      <c r="B2240" s="209">
        <f>B2239/B2238</f>
        <v>788</v>
      </c>
      <c r="C2240" s="209">
        <f>C2239/C2238</f>
        <v>780.05555555555554</v>
      </c>
      <c r="D2240" s="209">
        <f>D2239/D2238</f>
        <v>801.41666666666663</v>
      </c>
      <c r="E2240" s="209" t="e">
        <f>E2239/E2238</f>
        <v>#DIV/0!</v>
      </c>
    </row>
    <row r="2241" spans="1:5" ht="12.75" thickBot="1" x14ac:dyDescent="0.25">
      <c r="A2241" s="60" t="s">
        <v>20</v>
      </c>
      <c r="B2241" s="209" t="s">
        <v>21</v>
      </c>
      <c r="C2241" s="277">
        <f>C2238/B2238-1</f>
        <v>2</v>
      </c>
      <c r="D2241" s="277">
        <f t="shared" ref="D2241:E2243" si="77">D2238/C2238-1</f>
        <v>-0.66666666666666674</v>
      </c>
      <c r="E2241" s="277">
        <f t="shared" si="77"/>
        <v>-1</v>
      </c>
    </row>
    <row r="2242" spans="1:5" ht="12.75" thickBot="1" x14ac:dyDescent="0.25">
      <c r="A2242" s="60" t="s">
        <v>22</v>
      </c>
      <c r="B2242" s="209" t="s">
        <v>21</v>
      </c>
      <c r="C2242" s="277">
        <f>C2239/B2239-1</f>
        <v>1.9697546531302876</v>
      </c>
      <c r="D2242" s="277">
        <f t="shared" si="77"/>
        <v>-0.65753863684922731</v>
      </c>
      <c r="E2242" s="277">
        <f t="shared" si="77"/>
        <v>-1</v>
      </c>
    </row>
    <row r="2243" spans="1:5" ht="12.75" thickBot="1" x14ac:dyDescent="0.25">
      <c r="A2243" s="60" t="s">
        <v>23</v>
      </c>
      <c r="B2243" s="209" t="s">
        <v>21</v>
      </c>
      <c r="C2243" s="277">
        <f>C2240/B2240-1</f>
        <v>-1.0081782289904084E-2</v>
      </c>
      <c r="D2243" s="277">
        <f t="shared" si="77"/>
        <v>2.7384089452318072E-2</v>
      </c>
      <c r="E2243" s="277" t="e">
        <f t="shared" si="77"/>
        <v>#DIV/0!</v>
      </c>
    </row>
    <row r="2244" spans="1:5" ht="12.75" customHeight="1" thickBot="1" x14ac:dyDescent="0.25">
      <c r="A2244" s="434" t="s">
        <v>728</v>
      </c>
      <c r="B2244" s="435"/>
      <c r="C2244" s="435"/>
      <c r="D2244" s="435"/>
      <c r="E2244" s="436"/>
    </row>
    <row r="2245" spans="1:5" x14ac:dyDescent="0.2">
      <c r="A2245" s="432"/>
      <c r="B2245" s="273">
        <v>2019</v>
      </c>
      <c r="C2245" s="274">
        <v>2020</v>
      </c>
      <c r="D2245" s="274">
        <v>2021</v>
      </c>
      <c r="E2245" s="274">
        <v>2022</v>
      </c>
    </row>
    <row r="2246" spans="1:5" ht="12.75" thickBot="1" x14ac:dyDescent="0.25">
      <c r="A2246" s="433"/>
      <c r="B2246" s="275" t="s">
        <v>8</v>
      </c>
      <c r="C2246" s="276" t="s">
        <v>9</v>
      </c>
      <c r="D2246" s="276" t="s">
        <v>9</v>
      </c>
      <c r="E2246" s="276" t="s">
        <v>9</v>
      </c>
    </row>
    <row r="2247" spans="1:5" ht="12.75" thickBot="1" x14ac:dyDescent="0.25">
      <c r="A2247" s="61" t="s">
        <v>36</v>
      </c>
      <c r="B2247" s="278">
        <f>B2248+B2249+B2250+B2251</f>
        <v>0</v>
      </c>
      <c r="C2247" s="278">
        <f>C2248+C2249+C2250+C2251</f>
        <v>0</v>
      </c>
      <c r="D2247" s="278">
        <f>D2248+D2249+D2250+D2251</f>
        <v>0</v>
      </c>
      <c r="E2247" s="278">
        <f>E2248+E2249+E2250+E2251</f>
        <v>0</v>
      </c>
    </row>
    <row r="2248" spans="1:5" ht="12.75" thickBot="1" x14ac:dyDescent="0.25">
      <c r="A2248" s="62" t="s">
        <v>57</v>
      </c>
      <c r="B2248" s="278"/>
      <c r="C2248" s="278"/>
      <c r="D2248" s="278"/>
      <c r="E2248" s="278"/>
    </row>
    <row r="2249" spans="1:5" ht="12.75" thickBot="1" x14ac:dyDescent="0.25">
      <c r="A2249" s="62" t="s">
        <v>61</v>
      </c>
      <c r="B2249" s="278"/>
      <c r="C2249" s="278"/>
      <c r="D2249" s="278"/>
      <c r="E2249" s="278"/>
    </row>
    <row r="2250" spans="1:5" ht="12.75" thickBot="1" x14ac:dyDescent="0.25">
      <c r="A2250" s="62" t="s">
        <v>62</v>
      </c>
      <c r="B2250" s="278"/>
      <c r="C2250" s="278"/>
      <c r="D2250" s="278"/>
      <c r="E2250" s="278"/>
    </row>
    <row r="2251" spans="1:5" ht="12.75" thickBot="1" x14ac:dyDescent="0.25">
      <c r="A2251" s="62" t="s">
        <v>63</v>
      </c>
      <c r="B2251" s="278"/>
      <c r="C2251" s="278"/>
      <c r="D2251" s="278"/>
      <c r="E2251" s="278"/>
    </row>
    <row r="2252" spans="1:5" ht="12.75" thickBot="1" x14ac:dyDescent="0.25">
      <c r="A2252" s="61" t="s">
        <v>37</v>
      </c>
      <c r="B2252" s="279">
        <f>B2253+B2254+B2255+B2256</f>
        <v>9456</v>
      </c>
      <c r="C2252" s="279">
        <f>C2253+C2254+C2255+C2256</f>
        <v>28082</v>
      </c>
      <c r="D2252" s="279">
        <f>D2253+D2254+D2255+D2256</f>
        <v>9617</v>
      </c>
      <c r="E2252" s="279">
        <f>E2253+E2254+E2255+E2256</f>
        <v>0</v>
      </c>
    </row>
    <row r="2253" spans="1:5" ht="12.75" thickBot="1" x14ac:dyDescent="0.25">
      <c r="A2253" s="62" t="s">
        <v>57</v>
      </c>
      <c r="B2253" s="279"/>
      <c r="C2253" s="279"/>
      <c r="D2253" s="279"/>
      <c r="E2253" s="279"/>
    </row>
    <row r="2254" spans="1:5" ht="12.75" thickBot="1" x14ac:dyDescent="0.25">
      <c r="A2254" s="62" t="s">
        <v>61</v>
      </c>
      <c r="B2254" s="279"/>
      <c r="C2254" s="279"/>
      <c r="D2254" s="279"/>
      <c r="E2254" s="279"/>
    </row>
    <row r="2255" spans="1:5" ht="12.75" thickBot="1" x14ac:dyDescent="0.25">
      <c r="A2255" s="62" t="s">
        <v>62</v>
      </c>
      <c r="B2255" s="279"/>
      <c r="C2255" s="279"/>
      <c r="D2255" s="279"/>
      <c r="E2255" s="279"/>
    </row>
    <row r="2256" spans="1:5" ht="12.75" thickBot="1" x14ac:dyDescent="0.25">
      <c r="A2256" s="62" t="s">
        <v>63</v>
      </c>
      <c r="B2256" s="279">
        <f>-29692+39148</f>
        <v>9456</v>
      </c>
      <c r="C2256" s="279">
        <v>28082</v>
      </c>
      <c r="D2256" s="279">
        <v>9617</v>
      </c>
      <c r="E2256" s="279"/>
    </row>
    <row r="2257" spans="1:5" ht="12.75" thickBot="1" x14ac:dyDescent="0.25">
      <c r="A2257" s="63" t="s">
        <v>338</v>
      </c>
      <c r="B2257" s="279">
        <f>B2247+B2252</f>
        <v>9456</v>
      </c>
      <c r="C2257" s="279">
        <f>C2247+C2252</f>
        <v>28082</v>
      </c>
      <c r="D2257" s="279">
        <f>D2247+D2252</f>
        <v>9617</v>
      </c>
      <c r="E2257" s="279">
        <f>E2247+E2252</f>
        <v>0</v>
      </c>
    </row>
    <row r="2258" spans="1:5" ht="12.75" thickBot="1" x14ac:dyDescent="0.25">
      <c r="A2258" s="90" t="s">
        <v>32</v>
      </c>
      <c r="B2258" s="283">
        <f>IF(B2257-B2239=0,0,"Error")</f>
        <v>0</v>
      </c>
      <c r="C2258" s="283">
        <f>IF(C2257-C2239=0,0,"Error")</f>
        <v>0</v>
      </c>
      <c r="D2258" s="283">
        <f>IF(D2257-D2239=0,0,"Error")</f>
        <v>0</v>
      </c>
      <c r="E2258" s="283">
        <f>IF(E2257-E2239=0,0,"Error")</f>
        <v>0</v>
      </c>
    </row>
    <row r="2259" spans="1:5" ht="12.75" thickBot="1" x14ac:dyDescent="0.25">
      <c r="A2259" s="93" t="s">
        <v>77</v>
      </c>
      <c r="B2259" s="455" t="s">
        <v>399</v>
      </c>
      <c r="C2259" s="457"/>
      <c r="D2259" s="457"/>
      <c r="E2259" s="458"/>
    </row>
    <row r="2260" spans="1:5" ht="34.5" thickBot="1" x14ac:dyDescent="0.25">
      <c r="A2260" s="58" t="s">
        <v>339</v>
      </c>
      <c r="B2260" s="308" t="s">
        <v>729</v>
      </c>
      <c r="C2260" s="301" t="s">
        <v>60</v>
      </c>
      <c r="D2260" s="487" t="s">
        <v>730</v>
      </c>
      <c r="E2260" s="488"/>
    </row>
    <row r="2261" spans="1:5" ht="12.75" customHeight="1" thickBot="1" x14ac:dyDescent="0.25">
      <c r="A2261" s="59" t="s">
        <v>731</v>
      </c>
      <c r="B2261" s="429" t="s">
        <v>732</v>
      </c>
      <c r="C2261" s="430"/>
      <c r="D2261" s="430"/>
      <c r="E2261" s="431"/>
    </row>
    <row r="2262" spans="1:5" ht="12.75" thickBot="1" x14ac:dyDescent="0.25">
      <c r="A2262" s="59" t="s">
        <v>16</v>
      </c>
      <c r="B2262" s="437" t="s">
        <v>733</v>
      </c>
      <c r="C2262" s="438"/>
      <c r="D2262" s="438"/>
      <c r="E2262" s="439"/>
    </row>
    <row r="2263" spans="1:5" x14ac:dyDescent="0.2">
      <c r="A2263" s="432"/>
      <c r="B2263" s="273">
        <v>2019</v>
      </c>
      <c r="C2263" s="274">
        <v>2020</v>
      </c>
      <c r="D2263" s="274">
        <v>2021</v>
      </c>
      <c r="E2263" s="274">
        <v>2022</v>
      </c>
    </row>
    <row r="2264" spans="1:5" ht="12.75" thickBot="1" x14ac:dyDescent="0.25">
      <c r="A2264" s="433"/>
      <c r="B2264" s="275" t="s">
        <v>8</v>
      </c>
      <c r="C2264" s="276" t="s">
        <v>9</v>
      </c>
      <c r="D2264" s="276" t="s">
        <v>9</v>
      </c>
      <c r="E2264" s="276" t="s">
        <v>9</v>
      </c>
    </row>
    <row r="2265" spans="1:5" ht="12.75" thickBot="1" x14ac:dyDescent="0.25">
      <c r="A2265" s="60" t="s">
        <v>17</v>
      </c>
      <c r="B2265" s="209">
        <v>1</v>
      </c>
      <c r="C2265" s="284"/>
      <c r="D2265" s="294">
        <v>1</v>
      </c>
      <c r="E2265" s="284">
        <v>9</v>
      </c>
    </row>
    <row r="2266" spans="1:5" ht="12.75" thickBot="1" x14ac:dyDescent="0.25">
      <c r="A2266" s="60" t="s">
        <v>18</v>
      </c>
      <c r="B2266" s="209">
        <f>B2284</f>
        <v>17000</v>
      </c>
      <c r="C2266" s="209">
        <f>C2284</f>
        <v>0</v>
      </c>
      <c r="D2266" s="209">
        <f>D2284</f>
        <v>20000</v>
      </c>
      <c r="E2266" s="209">
        <f>E2284</f>
        <v>0</v>
      </c>
    </row>
    <row r="2267" spans="1:5" ht="12.75" thickBot="1" x14ac:dyDescent="0.25">
      <c r="A2267" s="60" t="s">
        <v>19</v>
      </c>
      <c r="B2267" s="209">
        <f>B2266/B2265</f>
        <v>17000</v>
      </c>
      <c r="C2267" s="209" t="e">
        <f>C2266/C2265</f>
        <v>#DIV/0!</v>
      </c>
      <c r="D2267" s="209">
        <f>D2266/D2265</f>
        <v>20000</v>
      </c>
      <c r="E2267" s="209">
        <f>E2266/E2265</f>
        <v>0</v>
      </c>
    </row>
    <row r="2268" spans="1:5" ht="12.75" thickBot="1" x14ac:dyDescent="0.25">
      <c r="A2268" s="60" t="s">
        <v>20</v>
      </c>
      <c r="B2268" s="209" t="s">
        <v>21</v>
      </c>
      <c r="C2268" s="277">
        <f>C2265/B2265-1</f>
        <v>-1</v>
      </c>
      <c r="D2268" s="277" t="e">
        <f t="shared" ref="D2268:E2270" si="78">D2265/C2265-1</f>
        <v>#DIV/0!</v>
      </c>
      <c r="E2268" s="277">
        <f t="shared" si="78"/>
        <v>8</v>
      </c>
    </row>
    <row r="2269" spans="1:5" ht="12.75" thickBot="1" x14ac:dyDescent="0.25">
      <c r="A2269" s="60" t="s">
        <v>22</v>
      </c>
      <c r="B2269" s="209" t="s">
        <v>21</v>
      </c>
      <c r="C2269" s="277">
        <f>C2266/B2266-1</f>
        <v>-1</v>
      </c>
      <c r="D2269" s="277" t="e">
        <f t="shared" si="78"/>
        <v>#DIV/0!</v>
      </c>
      <c r="E2269" s="277">
        <f t="shared" si="78"/>
        <v>-1</v>
      </c>
    </row>
    <row r="2270" spans="1:5" ht="12.75" thickBot="1" x14ac:dyDescent="0.25">
      <c r="A2270" s="60" t="s">
        <v>23</v>
      </c>
      <c r="B2270" s="209" t="s">
        <v>21</v>
      </c>
      <c r="C2270" s="277" t="e">
        <f>C2267/B2267-1</f>
        <v>#DIV/0!</v>
      </c>
      <c r="D2270" s="277" t="e">
        <f t="shared" si="78"/>
        <v>#DIV/0!</v>
      </c>
      <c r="E2270" s="277">
        <f t="shared" si="78"/>
        <v>-1</v>
      </c>
    </row>
    <row r="2271" spans="1:5" ht="12.75" customHeight="1" thickBot="1" x14ac:dyDescent="0.25">
      <c r="A2271" s="434" t="s">
        <v>611</v>
      </c>
      <c r="B2271" s="435"/>
      <c r="C2271" s="435"/>
      <c r="D2271" s="435"/>
      <c r="E2271" s="436"/>
    </row>
    <row r="2272" spans="1:5" x14ac:dyDescent="0.2">
      <c r="A2272" s="432"/>
      <c r="B2272" s="273">
        <v>2018</v>
      </c>
      <c r="C2272" s="274">
        <v>2019</v>
      </c>
      <c r="D2272" s="274">
        <v>2020</v>
      </c>
      <c r="E2272" s="274">
        <v>2021</v>
      </c>
    </row>
    <row r="2273" spans="1:5" ht="12.75" thickBot="1" x14ac:dyDescent="0.25">
      <c r="A2273" s="433"/>
      <c r="B2273" s="275" t="s">
        <v>8</v>
      </c>
      <c r="C2273" s="276" t="s">
        <v>9</v>
      </c>
      <c r="D2273" s="276" t="s">
        <v>9</v>
      </c>
      <c r="E2273" s="276" t="s">
        <v>9</v>
      </c>
    </row>
    <row r="2274" spans="1:5" ht="12.75" thickBot="1" x14ac:dyDescent="0.25">
      <c r="A2274" s="61" t="s">
        <v>36</v>
      </c>
      <c r="B2274" s="278">
        <f>B2275+B2276+B2277+B2278</f>
        <v>0</v>
      </c>
      <c r="C2274" s="278">
        <f>C2275+C2276+C2277+C2278</f>
        <v>0</v>
      </c>
      <c r="D2274" s="278">
        <f>D2275+D2276+D2277+D2278</f>
        <v>0</v>
      </c>
      <c r="E2274" s="278">
        <f>E2275+E2276+E2277+E2278</f>
        <v>0</v>
      </c>
    </row>
    <row r="2275" spans="1:5" ht="12.75" thickBot="1" x14ac:dyDescent="0.25">
      <c r="A2275" s="62" t="s">
        <v>57</v>
      </c>
      <c r="B2275" s="278"/>
      <c r="C2275" s="278"/>
      <c r="D2275" s="278"/>
      <c r="E2275" s="278"/>
    </row>
    <row r="2276" spans="1:5" ht="12.75" thickBot="1" x14ac:dyDescent="0.25">
      <c r="A2276" s="62" t="s">
        <v>61</v>
      </c>
      <c r="B2276" s="278"/>
      <c r="C2276" s="278"/>
      <c r="D2276" s="278"/>
      <c r="E2276" s="278"/>
    </row>
    <row r="2277" spans="1:5" ht="12.75" thickBot="1" x14ac:dyDescent="0.25">
      <c r="A2277" s="62" t="s">
        <v>62</v>
      </c>
      <c r="B2277" s="278"/>
      <c r="C2277" s="278"/>
      <c r="D2277" s="278"/>
      <c r="E2277" s="278"/>
    </row>
    <row r="2278" spans="1:5" ht="12.75" thickBot="1" x14ac:dyDescent="0.25">
      <c r="A2278" s="62" t="s">
        <v>63</v>
      </c>
      <c r="B2278" s="278"/>
      <c r="C2278" s="278"/>
      <c r="D2278" s="278"/>
      <c r="E2278" s="278"/>
    </row>
    <row r="2279" spans="1:5" ht="12.75" thickBot="1" x14ac:dyDescent="0.25">
      <c r="A2279" s="61" t="s">
        <v>37</v>
      </c>
      <c r="B2279" s="279">
        <f>B2280+B2281+B2282+B2283</f>
        <v>17000</v>
      </c>
      <c r="C2279" s="279">
        <f>C2280+C2281+C2282+C2283</f>
        <v>0</v>
      </c>
      <c r="D2279" s="279">
        <f>D2280+D2281+D2282+D2283</f>
        <v>20000</v>
      </c>
      <c r="E2279" s="279">
        <f>E2280+E2281+E2282+E2283</f>
        <v>0</v>
      </c>
    </row>
    <row r="2280" spans="1:5" ht="12.75" thickBot="1" x14ac:dyDescent="0.25">
      <c r="A2280" s="62" t="s">
        <v>57</v>
      </c>
      <c r="B2280" s="279">
        <v>17000</v>
      </c>
      <c r="C2280" s="279"/>
      <c r="D2280" s="279">
        <v>20000</v>
      </c>
      <c r="E2280" s="279"/>
    </row>
    <row r="2281" spans="1:5" ht="12.75" thickBot="1" x14ac:dyDescent="0.25">
      <c r="A2281" s="62" t="s">
        <v>61</v>
      </c>
      <c r="B2281" s="279"/>
      <c r="C2281" s="279"/>
      <c r="D2281" s="279"/>
      <c r="E2281" s="279"/>
    </row>
    <row r="2282" spans="1:5" ht="12.75" thickBot="1" x14ac:dyDescent="0.25">
      <c r="A2282" s="62" t="s">
        <v>62</v>
      </c>
      <c r="B2282" s="279"/>
      <c r="C2282" s="279"/>
      <c r="D2282" s="279"/>
      <c r="E2282" s="279"/>
    </row>
    <row r="2283" spans="1:5" ht="12.75" thickBot="1" x14ac:dyDescent="0.25">
      <c r="A2283" s="62" t="s">
        <v>63</v>
      </c>
      <c r="B2283" s="279"/>
      <c r="C2283" s="279"/>
      <c r="D2283" s="279"/>
      <c r="E2283" s="279"/>
    </row>
    <row r="2284" spans="1:5" ht="12.75" thickBot="1" x14ac:dyDescent="0.25">
      <c r="A2284" s="63" t="s">
        <v>342</v>
      </c>
      <c r="B2284" s="279">
        <f>B2274+B2279</f>
        <v>17000</v>
      </c>
      <c r="C2284" s="279">
        <f>C2274+C2279</f>
        <v>0</v>
      </c>
      <c r="D2284" s="279">
        <f>D2274+D2279</f>
        <v>20000</v>
      </c>
      <c r="E2284" s="279">
        <f>E2274+E2279</f>
        <v>0</v>
      </c>
    </row>
    <row r="2285" spans="1:5" ht="12.75" thickBot="1" x14ac:dyDescent="0.25">
      <c r="A2285" s="90" t="s">
        <v>32</v>
      </c>
      <c r="B2285" s="283">
        <f>IF(B2284-B2266=0,0,"Error")</f>
        <v>0</v>
      </c>
      <c r="C2285" s="283">
        <f>IF(C2284-C2266=0,0,"Error")</f>
        <v>0</v>
      </c>
      <c r="D2285" s="283">
        <f>IF(D2284-D2266=0,0,"Error")</f>
        <v>0</v>
      </c>
      <c r="E2285" s="283">
        <f>IF(E2284-E2266=0,0,"Error")</f>
        <v>0</v>
      </c>
    </row>
    <row r="2286" spans="1:5" ht="45.75" thickBot="1" x14ac:dyDescent="0.25">
      <c r="A2286" s="58" t="s">
        <v>734</v>
      </c>
      <c r="B2286" s="308" t="s">
        <v>735</v>
      </c>
      <c r="C2286" s="301" t="s">
        <v>60</v>
      </c>
      <c r="D2286" s="487" t="s">
        <v>736</v>
      </c>
      <c r="E2286" s="488"/>
    </row>
    <row r="2287" spans="1:5" ht="12.75" customHeight="1" thickBot="1" x14ac:dyDescent="0.25">
      <c r="A2287" s="59" t="s">
        <v>15</v>
      </c>
      <c r="B2287" s="429" t="s">
        <v>737</v>
      </c>
      <c r="C2287" s="430"/>
      <c r="D2287" s="430"/>
      <c r="E2287" s="431"/>
    </row>
    <row r="2288" spans="1:5" ht="12.75" thickBot="1" x14ac:dyDescent="0.25">
      <c r="A2288" s="59" t="s">
        <v>16</v>
      </c>
      <c r="B2288" s="437" t="s">
        <v>310</v>
      </c>
      <c r="C2288" s="438"/>
      <c r="D2288" s="438"/>
      <c r="E2288" s="439"/>
    </row>
    <row r="2289" spans="1:5" x14ac:dyDescent="0.2">
      <c r="A2289" s="432"/>
      <c r="B2289" s="273">
        <v>2019</v>
      </c>
      <c r="C2289" s="274">
        <v>2020</v>
      </c>
      <c r="D2289" s="274">
        <v>2021</v>
      </c>
      <c r="E2289" s="274">
        <v>2022</v>
      </c>
    </row>
    <row r="2290" spans="1:5" ht="12.75" thickBot="1" x14ac:dyDescent="0.25">
      <c r="A2290" s="433"/>
      <c r="B2290" s="275" t="s">
        <v>8</v>
      </c>
      <c r="C2290" s="276" t="s">
        <v>9</v>
      </c>
      <c r="D2290" s="276" t="s">
        <v>9</v>
      </c>
      <c r="E2290" s="276" t="s">
        <v>9</v>
      </c>
    </row>
    <row r="2291" spans="1:5" ht="12.75" thickBot="1" x14ac:dyDescent="0.25">
      <c r="A2291" s="60" t="s">
        <v>17</v>
      </c>
      <c r="B2291" s="209">
        <v>200</v>
      </c>
      <c r="C2291" s="284"/>
      <c r="D2291" s="284"/>
      <c r="E2291" s="294"/>
    </row>
    <row r="2292" spans="1:5" ht="12.75" thickBot="1" x14ac:dyDescent="0.25">
      <c r="A2292" s="60" t="s">
        <v>18</v>
      </c>
      <c r="B2292" s="209">
        <f>B2310</f>
        <v>26000</v>
      </c>
      <c r="C2292" s="209">
        <f>C2310</f>
        <v>0</v>
      </c>
      <c r="D2292" s="209">
        <f>D2310</f>
        <v>0</v>
      </c>
      <c r="E2292" s="209">
        <f>E2310</f>
        <v>0</v>
      </c>
    </row>
    <row r="2293" spans="1:5" ht="12.75" thickBot="1" x14ac:dyDescent="0.25">
      <c r="A2293" s="60" t="s">
        <v>19</v>
      </c>
      <c r="B2293" s="209">
        <f>B2292/B2291</f>
        <v>130</v>
      </c>
      <c r="C2293" s="209" t="e">
        <f>C2292/C2291</f>
        <v>#DIV/0!</v>
      </c>
      <c r="D2293" s="209" t="e">
        <f>D2292/D2291</f>
        <v>#DIV/0!</v>
      </c>
      <c r="E2293" s="209" t="e">
        <f>E2292/E2291</f>
        <v>#DIV/0!</v>
      </c>
    </row>
    <row r="2294" spans="1:5" ht="12.75" thickBot="1" x14ac:dyDescent="0.25">
      <c r="A2294" s="60" t="s">
        <v>20</v>
      </c>
      <c r="B2294" s="209" t="s">
        <v>21</v>
      </c>
      <c r="C2294" s="277">
        <f>C2291/B2291-1</f>
        <v>-1</v>
      </c>
      <c r="D2294" s="277" t="e">
        <f t="shared" ref="D2294:E2296" si="79">D2291/C2291-1</f>
        <v>#DIV/0!</v>
      </c>
      <c r="E2294" s="277" t="e">
        <f t="shared" si="79"/>
        <v>#DIV/0!</v>
      </c>
    </row>
    <row r="2295" spans="1:5" ht="12.75" thickBot="1" x14ac:dyDescent="0.25">
      <c r="A2295" s="60" t="s">
        <v>22</v>
      </c>
      <c r="B2295" s="209" t="s">
        <v>21</v>
      </c>
      <c r="C2295" s="277">
        <f>C2292/B2292-1</f>
        <v>-1</v>
      </c>
      <c r="D2295" s="277" t="e">
        <f t="shared" si="79"/>
        <v>#DIV/0!</v>
      </c>
      <c r="E2295" s="277" t="e">
        <f t="shared" si="79"/>
        <v>#DIV/0!</v>
      </c>
    </row>
    <row r="2296" spans="1:5" ht="12.75" thickBot="1" x14ac:dyDescent="0.25">
      <c r="A2296" s="60" t="s">
        <v>23</v>
      </c>
      <c r="B2296" s="209" t="s">
        <v>21</v>
      </c>
      <c r="C2296" s="277" t="e">
        <f>C2293/B2293-1</f>
        <v>#DIV/0!</v>
      </c>
      <c r="D2296" s="277" t="e">
        <f t="shared" si="79"/>
        <v>#DIV/0!</v>
      </c>
      <c r="E2296" s="277" t="e">
        <f t="shared" si="79"/>
        <v>#DIV/0!</v>
      </c>
    </row>
    <row r="2297" spans="1:5" ht="12.75" customHeight="1" thickBot="1" x14ac:dyDescent="0.25">
      <c r="A2297" s="434" t="s">
        <v>738</v>
      </c>
      <c r="B2297" s="435"/>
      <c r="C2297" s="435"/>
      <c r="D2297" s="435"/>
      <c r="E2297" s="436"/>
    </row>
    <row r="2298" spans="1:5" x14ac:dyDescent="0.2">
      <c r="A2298" s="432"/>
      <c r="B2298" s="273">
        <v>2019</v>
      </c>
      <c r="C2298" s="274">
        <v>2020</v>
      </c>
      <c r="D2298" s="274">
        <v>2021</v>
      </c>
      <c r="E2298" s="274">
        <v>2022</v>
      </c>
    </row>
    <row r="2299" spans="1:5" ht="12.75" thickBot="1" x14ac:dyDescent="0.25">
      <c r="A2299" s="433"/>
      <c r="B2299" s="275" t="s">
        <v>8</v>
      </c>
      <c r="C2299" s="276" t="s">
        <v>9</v>
      </c>
      <c r="D2299" s="276" t="s">
        <v>9</v>
      </c>
      <c r="E2299" s="276" t="s">
        <v>9</v>
      </c>
    </row>
    <row r="2300" spans="1:5" ht="12.75" thickBot="1" x14ac:dyDescent="0.25">
      <c r="A2300" s="61" t="s">
        <v>36</v>
      </c>
      <c r="B2300" s="278">
        <f>B2301+B2302+B2303+B2304</f>
        <v>0</v>
      </c>
      <c r="C2300" s="278">
        <f>C2301+C2302+C2303+C2304</f>
        <v>0</v>
      </c>
      <c r="D2300" s="278">
        <f>D2301+D2302+D2303+D2304</f>
        <v>0</v>
      </c>
      <c r="E2300" s="278">
        <f>E2301+E2302+E2303+E2304</f>
        <v>0</v>
      </c>
    </row>
    <row r="2301" spans="1:5" ht="12.75" thickBot="1" x14ac:dyDescent="0.25">
      <c r="A2301" s="62" t="s">
        <v>57</v>
      </c>
      <c r="B2301" s="278"/>
      <c r="C2301" s="278"/>
      <c r="D2301" s="278"/>
      <c r="E2301" s="278"/>
    </row>
    <row r="2302" spans="1:5" ht="12.75" thickBot="1" x14ac:dyDescent="0.25">
      <c r="A2302" s="62" t="s">
        <v>61</v>
      </c>
      <c r="B2302" s="278"/>
      <c r="C2302" s="278"/>
      <c r="D2302" s="278"/>
      <c r="E2302" s="278"/>
    </row>
    <row r="2303" spans="1:5" ht="12.75" thickBot="1" x14ac:dyDescent="0.25">
      <c r="A2303" s="62" t="s">
        <v>62</v>
      </c>
      <c r="B2303" s="278"/>
      <c r="C2303" s="278"/>
      <c r="D2303" s="278"/>
      <c r="E2303" s="278"/>
    </row>
    <row r="2304" spans="1:5" ht="12.75" thickBot="1" x14ac:dyDescent="0.25">
      <c r="A2304" s="62" t="s">
        <v>63</v>
      </c>
      <c r="B2304" s="278"/>
      <c r="C2304" s="278"/>
      <c r="D2304" s="278"/>
      <c r="E2304" s="278"/>
    </row>
    <row r="2305" spans="1:5" ht="12.75" thickBot="1" x14ac:dyDescent="0.25">
      <c r="A2305" s="61" t="s">
        <v>37</v>
      </c>
      <c r="B2305" s="279">
        <f>B2306+B2307+B2308+B2309</f>
        <v>26000</v>
      </c>
      <c r="C2305" s="279">
        <f>C2306+C2307+C2308+C2309</f>
        <v>0</v>
      </c>
      <c r="D2305" s="279">
        <f>D2306+D2307+D2308+D2309</f>
        <v>0</v>
      </c>
      <c r="E2305" s="279">
        <f>E2306+E2307+E2308+E2309</f>
        <v>0</v>
      </c>
    </row>
    <row r="2306" spans="1:5" ht="12.75" thickBot="1" x14ac:dyDescent="0.25">
      <c r="A2306" s="62" t="s">
        <v>57</v>
      </c>
      <c r="B2306" s="279">
        <v>26000</v>
      </c>
      <c r="C2306" s="279"/>
      <c r="D2306" s="279"/>
      <c r="E2306" s="279"/>
    </row>
    <row r="2307" spans="1:5" ht="12.75" thickBot="1" x14ac:dyDescent="0.25">
      <c r="A2307" s="62" t="s">
        <v>61</v>
      </c>
      <c r="B2307" s="279"/>
      <c r="C2307" s="279"/>
      <c r="D2307" s="279"/>
      <c r="E2307" s="279"/>
    </row>
    <row r="2308" spans="1:5" ht="12.75" thickBot="1" x14ac:dyDescent="0.25">
      <c r="A2308" s="62" t="s">
        <v>62</v>
      </c>
      <c r="B2308" s="279"/>
      <c r="C2308" s="279"/>
      <c r="D2308" s="279"/>
      <c r="E2308" s="279"/>
    </row>
    <row r="2309" spans="1:5" ht="12.75" thickBot="1" x14ac:dyDescent="0.25">
      <c r="A2309" s="62" t="s">
        <v>63</v>
      </c>
      <c r="B2309" s="279"/>
      <c r="C2309" s="279"/>
      <c r="D2309" s="279"/>
      <c r="E2309" s="279"/>
    </row>
    <row r="2310" spans="1:5" ht="12.75" thickBot="1" x14ac:dyDescent="0.25">
      <c r="A2310" s="63" t="s">
        <v>739</v>
      </c>
      <c r="B2310" s="279">
        <f>B2300+B2305</f>
        <v>26000</v>
      </c>
      <c r="C2310" s="279">
        <f>C2300+C2305</f>
        <v>0</v>
      </c>
      <c r="D2310" s="279">
        <f>D2300+D2305</f>
        <v>0</v>
      </c>
      <c r="E2310" s="279">
        <f>E2300+E2305</f>
        <v>0</v>
      </c>
    </row>
    <row r="2311" spans="1:5" ht="12.75" thickBot="1" x14ac:dyDescent="0.25">
      <c r="A2311" s="90" t="s">
        <v>32</v>
      </c>
      <c r="B2311" s="283">
        <f>IF(B2310-B2292=0,0,"Error")</f>
        <v>0</v>
      </c>
      <c r="C2311" s="283">
        <f>IF(C2310-C2292=0,0,"Error")</f>
        <v>0</v>
      </c>
      <c r="D2311" s="283">
        <f>IF(D2310-D2292=0,0,"Error")</f>
        <v>0</v>
      </c>
      <c r="E2311" s="283">
        <f>IF(E2310-E2292=0,0,"Error")</f>
        <v>0</v>
      </c>
    </row>
    <row r="2312" spans="1:5" ht="34.5" thickBot="1" x14ac:dyDescent="0.25">
      <c r="A2312" s="58" t="s">
        <v>740</v>
      </c>
      <c r="B2312" s="300" t="s">
        <v>741</v>
      </c>
      <c r="C2312" s="301" t="s">
        <v>60</v>
      </c>
      <c r="D2312" s="487" t="s">
        <v>742</v>
      </c>
      <c r="E2312" s="488"/>
    </row>
    <row r="2313" spans="1:5" ht="12.75" customHeight="1" thickBot="1" x14ac:dyDescent="0.25">
      <c r="A2313" s="59" t="s">
        <v>15</v>
      </c>
      <c r="B2313" s="429" t="s">
        <v>737</v>
      </c>
      <c r="C2313" s="430"/>
      <c r="D2313" s="430"/>
      <c r="E2313" s="431"/>
    </row>
    <row r="2314" spans="1:5" ht="12.75" thickBot="1" x14ac:dyDescent="0.25">
      <c r="A2314" s="59" t="s">
        <v>16</v>
      </c>
      <c r="B2314" s="437" t="s">
        <v>310</v>
      </c>
      <c r="C2314" s="438"/>
      <c r="D2314" s="438"/>
      <c r="E2314" s="439"/>
    </row>
    <row r="2315" spans="1:5" x14ac:dyDescent="0.2">
      <c r="A2315" s="432"/>
      <c r="B2315" s="273">
        <v>2019</v>
      </c>
      <c r="C2315" s="274">
        <v>2020</v>
      </c>
      <c r="D2315" s="274">
        <v>2021</v>
      </c>
      <c r="E2315" s="274">
        <v>2022</v>
      </c>
    </row>
    <row r="2316" spans="1:5" ht="12.75" thickBot="1" x14ac:dyDescent="0.25">
      <c r="A2316" s="433"/>
      <c r="B2316" s="275" t="s">
        <v>8</v>
      </c>
      <c r="C2316" s="276" t="s">
        <v>9</v>
      </c>
      <c r="D2316" s="276" t="s">
        <v>9</v>
      </c>
      <c r="E2316" s="276" t="s">
        <v>9</v>
      </c>
    </row>
    <row r="2317" spans="1:5" ht="12.75" thickBot="1" x14ac:dyDescent="0.25">
      <c r="A2317" s="60" t="s">
        <v>17</v>
      </c>
      <c r="B2317" s="209">
        <v>0</v>
      </c>
      <c r="C2317" s="284"/>
      <c r="D2317" s="284"/>
      <c r="E2317" s="284">
        <v>29</v>
      </c>
    </row>
    <row r="2318" spans="1:5" ht="12.75" thickBot="1" x14ac:dyDescent="0.25">
      <c r="A2318" s="60" t="s">
        <v>18</v>
      </c>
      <c r="B2318" s="209">
        <f>B2336</f>
        <v>0</v>
      </c>
      <c r="C2318" s="209">
        <f>C2336</f>
        <v>0</v>
      </c>
      <c r="D2318" s="209">
        <f>D2336</f>
        <v>0</v>
      </c>
      <c r="E2318" s="209">
        <f>E2336</f>
        <v>10000</v>
      </c>
    </row>
    <row r="2319" spans="1:5" ht="12.75" thickBot="1" x14ac:dyDescent="0.25">
      <c r="A2319" s="60" t="s">
        <v>19</v>
      </c>
      <c r="B2319" s="209" t="e">
        <f>B2318/B2317</f>
        <v>#DIV/0!</v>
      </c>
      <c r="C2319" s="209" t="e">
        <f>C2318/C2317</f>
        <v>#DIV/0!</v>
      </c>
      <c r="D2319" s="209" t="e">
        <f>D2318/D2317</f>
        <v>#DIV/0!</v>
      </c>
      <c r="E2319" s="209">
        <f>E2318/E2317</f>
        <v>344.82758620689657</v>
      </c>
    </row>
    <row r="2320" spans="1:5" ht="12.75" thickBot="1" x14ac:dyDescent="0.25">
      <c r="A2320" s="60" t="s">
        <v>20</v>
      </c>
      <c r="B2320" s="209" t="s">
        <v>21</v>
      </c>
      <c r="C2320" s="277" t="e">
        <f>C2317/B2317-1</f>
        <v>#DIV/0!</v>
      </c>
      <c r="D2320" s="277" t="e">
        <f t="shared" ref="D2320:E2322" si="80">D2317/C2317-1</f>
        <v>#DIV/0!</v>
      </c>
      <c r="E2320" s="277" t="e">
        <f t="shared" si="80"/>
        <v>#DIV/0!</v>
      </c>
    </row>
    <row r="2321" spans="1:5" ht="12.75" thickBot="1" x14ac:dyDescent="0.25">
      <c r="A2321" s="60" t="s">
        <v>22</v>
      </c>
      <c r="B2321" s="209" t="s">
        <v>21</v>
      </c>
      <c r="C2321" s="277" t="e">
        <f>C2318/B2318-1</f>
        <v>#DIV/0!</v>
      </c>
      <c r="D2321" s="277" t="e">
        <f t="shared" si="80"/>
        <v>#DIV/0!</v>
      </c>
      <c r="E2321" s="277" t="e">
        <f t="shared" si="80"/>
        <v>#DIV/0!</v>
      </c>
    </row>
    <row r="2322" spans="1:5" ht="12.75" thickBot="1" x14ac:dyDescent="0.25">
      <c r="A2322" s="60" t="s">
        <v>23</v>
      </c>
      <c r="B2322" s="209" t="s">
        <v>21</v>
      </c>
      <c r="C2322" s="277" t="e">
        <f>C2319/B2319-1</f>
        <v>#DIV/0!</v>
      </c>
      <c r="D2322" s="277" t="e">
        <f t="shared" si="80"/>
        <v>#DIV/0!</v>
      </c>
      <c r="E2322" s="277" t="e">
        <f t="shared" si="80"/>
        <v>#DIV/0!</v>
      </c>
    </row>
    <row r="2323" spans="1:5" ht="12.75" customHeight="1" thickBot="1" x14ac:dyDescent="0.25">
      <c r="A2323" s="434" t="s">
        <v>743</v>
      </c>
      <c r="B2323" s="435"/>
      <c r="C2323" s="435"/>
      <c r="D2323" s="435"/>
      <c r="E2323" s="436"/>
    </row>
    <row r="2324" spans="1:5" x14ac:dyDescent="0.2">
      <c r="A2324" s="432"/>
      <c r="B2324" s="273">
        <v>2018</v>
      </c>
      <c r="C2324" s="274">
        <v>2019</v>
      </c>
      <c r="D2324" s="274">
        <v>2020</v>
      </c>
      <c r="E2324" s="274">
        <v>2021</v>
      </c>
    </row>
    <row r="2325" spans="1:5" ht="12.75" thickBot="1" x14ac:dyDescent="0.25">
      <c r="A2325" s="433"/>
      <c r="B2325" s="275" t="s">
        <v>8</v>
      </c>
      <c r="C2325" s="276" t="s">
        <v>9</v>
      </c>
      <c r="D2325" s="276" t="s">
        <v>9</v>
      </c>
      <c r="E2325" s="276" t="s">
        <v>9</v>
      </c>
    </row>
    <row r="2326" spans="1:5" ht="12.75" thickBot="1" x14ac:dyDescent="0.25">
      <c r="A2326" s="61" t="s">
        <v>36</v>
      </c>
      <c r="B2326" s="278">
        <f>B2327+B2328+B2329+B2330</f>
        <v>0</v>
      </c>
      <c r="C2326" s="278">
        <f>C2327+C2328+C2329+C2330</f>
        <v>0</v>
      </c>
      <c r="D2326" s="278">
        <f>D2327+D2328+D2329+D2330</f>
        <v>0</v>
      </c>
      <c r="E2326" s="278">
        <f>E2327+E2328+E2329+E2330</f>
        <v>0</v>
      </c>
    </row>
    <row r="2327" spans="1:5" ht="12.75" thickBot="1" x14ac:dyDescent="0.25">
      <c r="A2327" s="62" t="s">
        <v>57</v>
      </c>
      <c r="B2327" s="278"/>
      <c r="C2327" s="278"/>
      <c r="D2327" s="278"/>
      <c r="E2327" s="278"/>
    </row>
    <row r="2328" spans="1:5" ht="12.75" thickBot="1" x14ac:dyDescent="0.25">
      <c r="A2328" s="62" t="s">
        <v>61</v>
      </c>
      <c r="B2328" s="278"/>
      <c r="C2328" s="278"/>
      <c r="D2328" s="278"/>
      <c r="E2328" s="278"/>
    </row>
    <row r="2329" spans="1:5" ht="12.75" thickBot="1" x14ac:dyDescent="0.25">
      <c r="A2329" s="62" t="s">
        <v>62</v>
      </c>
      <c r="B2329" s="278"/>
      <c r="C2329" s="278"/>
      <c r="D2329" s="278"/>
      <c r="E2329" s="278"/>
    </row>
    <row r="2330" spans="1:5" ht="12.75" thickBot="1" x14ac:dyDescent="0.25">
      <c r="A2330" s="62" t="s">
        <v>63</v>
      </c>
      <c r="B2330" s="278"/>
      <c r="C2330" s="278"/>
      <c r="D2330" s="278"/>
      <c r="E2330" s="278"/>
    </row>
    <row r="2331" spans="1:5" ht="12.75" thickBot="1" x14ac:dyDescent="0.25">
      <c r="A2331" s="61" t="s">
        <v>37</v>
      </c>
      <c r="B2331" s="279">
        <f>B2332+B2333+B2334+B2335</f>
        <v>0</v>
      </c>
      <c r="C2331" s="279">
        <f>C2332+C2333+C2334+C2335</f>
        <v>0</v>
      </c>
      <c r="D2331" s="279">
        <f>D2332+D2333+D2334+D2335</f>
        <v>0</v>
      </c>
      <c r="E2331" s="279">
        <f>E2332+E2333+E2334+E2335</f>
        <v>10000</v>
      </c>
    </row>
    <row r="2332" spans="1:5" ht="12.75" thickBot="1" x14ac:dyDescent="0.25">
      <c r="A2332" s="62" t="s">
        <v>57</v>
      </c>
      <c r="B2332" s="279"/>
      <c r="C2332" s="279"/>
      <c r="D2332" s="279"/>
      <c r="E2332" s="279">
        <v>10000</v>
      </c>
    </row>
    <row r="2333" spans="1:5" ht="12.75" thickBot="1" x14ac:dyDescent="0.25">
      <c r="A2333" s="62" t="s">
        <v>61</v>
      </c>
      <c r="B2333" s="279"/>
      <c r="C2333" s="279"/>
      <c r="D2333" s="279"/>
      <c r="E2333" s="279"/>
    </row>
    <row r="2334" spans="1:5" ht="12.75" thickBot="1" x14ac:dyDescent="0.25">
      <c r="A2334" s="62" t="s">
        <v>62</v>
      </c>
      <c r="B2334" s="279"/>
      <c r="C2334" s="279"/>
      <c r="D2334" s="279"/>
      <c r="E2334" s="279"/>
    </row>
    <row r="2335" spans="1:5" ht="12.75" thickBot="1" x14ac:dyDescent="0.25">
      <c r="A2335" s="62" t="s">
        <v>63</v>
      </c>
      <c r="B2335" s="279"/>
      <c r="C2335" s="279"/>
      <c r="D2335" s="279"/>
      <c r="E2335" s="279"/>
    </row>
    <row r="2336" spans="1:5" ht="12.75" thickBot="1" x14ac:dyDescent="0.25">
      <c r="A2336" s="63" t="s">
        <v>355</v>
      </c>
      <c r="B2336" s="279">
        <f>B2326+B2331</f>
        <v>0</v>
      </c>
      <c r="C2336" s="279">
        <f>C2326+C2331</f>
        <v>0</v>
      </c>
      <c r="D2336" s="279">
        <f>D2326+D2331</f>
        <v>0</v>
      </c>
      <c r="E2336" s="279">
        <f>E2326+E2331</f>
        <v>10000</v>
      </c>
    </row>
    <row r="2337" spans="1:5" ht="12.75" thickBot="1" x14ac:dyDescent="0.25">
      <c r="A2337" s="90" t="s">
        <v>32</v>
      </c>
      <c r="B2337" s="283">
        <f>IF(B2336-B2318=0,0,"Error")</f>
        <v>0</v>
      </c>
      <c r="C2337" s="283">
        <f>IF(C2336-C2318=0,0,"Error")</f>
        <v>0</v>
      </c>
      <c r="D2337" s="283">
        <f>IF(D2336-D2318=0,0,"Error")</f>
        <v>0</v>
      </c>
      <c r="E2337" s="283">
        <f>IF(E2336-E2318=0,0,"Error")</f>
        <v>0</v>
      </c>
    </row>
    <row r="2338" spans="1:5" ht="12.75" thickBot="1" x14ac:dyDescent="0.25">
      <c r="A2338" s="93" t="s">
        <v>39</v>
      </c>
      <c r="B2338" s="437" t="s">
        <v>744</v>
      </c>
      <c r="C2338" s="438"/>
      <c r="D2338" s="438"/>
      <c r="E2338" s="439"/>
    </row>
    <row r="2339" spans="1:5" ht="34.5" thickBot="1" x14ac:dyDescent="0.25">
      <c r="A2339" s="58" t="s">
        <v>440</v>
      </c>
      <c r="B2339" s="300" t="s">
        <v>745</v>
      </c>
      <c r="C2339" s="301" t="s">
        <v>60</v>
      </c>
      <c r="D2339" s="487" t="s">
        <v>746</v>
      </c>
      <c r="E2339" s="488"/>
    </row>
    <row r="2340" spans="1:5" ht="12.75" customHeight="1" thickBot="1" x14ac:dyDescent="0.25">
      <c r="A2340" s="59" t="s">
        <v>731</v>
      </c>
      <c r="B2340" s="429" t="s">
        <v>747</v>
      </c>
      <c r="C2340" s="430"/>
      <c r="D2340" s="430"/>
      <c r="E2340" s="431"/>
    </row>
    <row r="2341" spans="1:5" ht="12.75" thickBot="1" x14ac:dyDescent="0.25">
      <c r="A2341" s="59" t="s">
        <v>16</v>
      </c>
      <c r="B2341" s="437" t="s">
        <v>748</v>
      </c>
      <c r="C2341" s="438"/>
      <c r="D2341" s="438"/>
      <c r="E2341" s="439"/>
    </row>
    <row r="2342" spans="1:5" x14ac:dyDescent="0.2">
      <c r="A2342" s="432"/>
      <c r="B2342" s="273">
        <v>2019</v>
      </c>
      <c r="C2342" s="274">
        <v>2020</v>
      </c>
      <c r="D2342" s="274">
        <v>2021</v>
      </c>
      <c r="E2342" s="274">
        <v>2022</v>
      </c>
    </row>
    <row r="2343" spans="1:5" ht="12.75" thickBot="1" x14ac:dyDescent="0.25">
      <c r="A2343" s="433"/>
      <c r="B2343" s="275" t="s">
        <v>8</v>
      </c>
      <c r="C2343" s="276" t="s">
        <v>9</v>
      </c>
      <c r="D2343" s="276" t="s">
        <v>9</v>
      </c>
      <c r="E2343" s="276" t="s">
        <v>9</v>
      </c>
    </row>
    <row r="2344" spans="1:5" ht="12.75" thickBot="1" x14ac:dyDescent="0.25">
      <c r="A2344" s="60" t="s">
        <v>17</v>
      </c>
      <c r="B2344" s="209">
        <v>6</v>
      </c>
      <c r="C2344" s="284">
        <v>0</v>
      </c>
      <c r="D2344" s="284">
        <v>6</v>
      </c>
      <c r="E2344" s="284">
        <v>6</v>
      </c>
    </row>
    <row r="2345" spans="1:5" ht="12.75" thickBot="1" x14ac:dyDescent="0.25">
      <c r="A2345" s="60" t="s">
        <v>18</v>
      </c>
      <c r="B2345" s="209">
        <f>B2363</f>
        <v>3000</v>
      </c>
      <c r="C2345" s="209">
        <f>C2363</f>
        <v>0</v>
      </c>
      <c r="D2345" s="209">
        <f>D2363</f>
        <v>3000</v>
      </c>
      <c r="E2345" s="209">
        <f>E2363</f>
        <v>3000</v>
      </c>
    </row>
    <row r="2346" spans="1:5" ht="12.75" thickBot="1" x14ac:dyDescent="0.25">
      <c r="A2346" s="60" t="s">
        <v>19</v>
      </c>
      <c r="B2346" s="209">
        <f>B2345/B2344</f>
        <v>500</v>
      </c>
      <c r="C2346" s="209" t="e">
        <f>C2345/C2344</f>
        <v>#DIV/0!</v>
      </c>
      <c r="D2346" s="209">
        <f>D2345/D2344</f>
        <v>500</v>
      </c>
      <c r="E2346" s="209">
        <f>E2345/E2344</f>
        <v>500</v>
      </c>
    </row>
    <row r="2347" spans="1:5" ht="12.75" thickBot="1" x14ac:dyDescent="0.25">
      <c r="A2347" s="60" t="s">
        <v>20</v>
      </c>
      <c r="B2347" s="209" t="s">
        <v>21</v>
      </c>
      <c r="C2347" s="277">
        <f>C2344/B2344-1</f>
        <v>-1</v>
      </c>
      <c r="D2347" s="277" t="e">
        <f t="shared" ref="D2347:E2349" si="81">D2344/C2344-1</f>
        <v>#DIV/0!</v>
      </c>
      <c r="E2347" s="277">
        <f t="shared" si="81"/>
        <v>0</v>
      </c>
    </row>
    <row r="2348" spans="1:5" ht="12.75" thickBot="1" x14ac:dyDescent="0.25">
      <c r="A2348" s="60" t="s">
        <v>22</v>
      </c>
      <c r="B2348" s="209" t="s">
        <v>21</v>
      </c>
      <c r="C2348" s="277">
        <f>C2345/B2345-1</f>
        <v>-1</v>
      </c>
      <c r="D2348" s="277" t="e">
        <f t="shared" si="81"/>
        <v>#DIV/0!</v>
      </c>
      <c r="E2348" s="277">
        <f t="shared" si="81"/>
        <v>0</v>
      </c>
    </row>
    <row r="2349" spans="1:5" ht="12.75" thickBot="1" x14ac:dyDescent="0.25">
      <c r="A2349" s="60" t="s">
        <v>23</v>
      </c>
      <c r="B2349" s="209" t="s">
        <v>21</v>
      </c>
      <c r="C2349" s="277" t="e">
        <f>C2346/B2346-1</f>
        <v>#DIV/0!</v>
      </c>
      <c r="D2349" s="277" t="e">
        <f t="shared" si="81"/>
        <v>#DIV/0!</v>
      </c>
      <c r="E2349" s="277">
        <f t="shared" si="81"/>
        <v>0</v>
      </c>
    </row>
    <row r="2350" spans="1:5" ht="12.75" customHeight="1" thickBot="1" x14ac:dyDescent="0.25">
      <c r="A2350" s="434" t="s">
        <v>550</v>
      </c>
      <c r="B2350" s="435"/>
      <c r="C2350" s="435"/>
      <c r="D2350" s="435"/>
      <c r="E2350" s="436"/>
    </row>
    <row r="2351" spans="1:5" x14ac:dyDescent="0.2">
      <c r="A2351" s="432"/>
      <c r="B2351" s="273">
        <v>2019</v>
      </c>
      <c r="C2351" s="274">
        <v>2020</v>
      </c>
      <c r="D2351" s="274">
        <v>2021</v>
      </c>
      <c r="E2351" s="274">
        <v>2022</v>
      </c>
    </row>
    <row r="2352" spans="1:5" ht="12.75" thickBot="1" x14ac:dyDescent="0.25">
      <c r="A2352" s="433"/>
      <c r="B2352" s="275" t="s">
        <v>8</v>
      </c>
      <c r="C2352" s="276" t="s">
        <v>9</v>
      </c>
      <c r="D2352" s="276" t="s">
        <v>9</v>
      </c>
      <c r="E2352" s="276" t="s">
        <v>9</v>
      </c>
    </row>
    <row r="2353" spans="1:5" ht="12.75" thickBot="1" x14ac:dyDescent="0.25">
      <c r="A2353" s="61" t="s">
        <v>36</v>
      </c>
      <c r="B2353" s="278">
        <f>B2354+B2355+B2356+B2357</f>
        <v>0</v>
      </c>
      <c r="C2353" s="278">
        <f>C2354+C2355+C2356+C2357</f>
        <v>0</v>
      </c>
      <c r="D2353" s="278">
        <f>D2354+D2355+D2356+D2357</f>
        <v>0</v>
      </c>
      <c r="E2353" s="278">
        <f>E2354+E2355+E2356+E2357</f>
        <v>0</v>
      </c>
    </row>
    <row r="2354" spans="1:5" ht="12.75" thickBot="1" x14ac:dyDescent="0.25">
      <c r="A2354" s="62" t="s">
        <v>57</v>
      </c>
      <c r="B2354" s="278"/>
      <c r="C2354" s="278"/>
      <c r="D2354" s="278"/>
      <c r="E2354" s="278"/>
    </row>
    <row r="2355" spans="1:5" ht="12.75" thickBot="1" x14ac:dyDescent="0.25">
      <c r="A2355" s="62" t="s">
        <v>61</v>
      </c>
      <c r="B2355" s="278"/>
      <c r="C2355" s="278"/>
      <c r="D2355" s="278"/>
      <c r="E2355" s="278"/>
    </row>
    <row r="2356" spans="1:5" ht="12.75" thickBot="1" x14ac:dyDescent="0.25">
      <c r="A2356" s="62" t="s">
        <v>62</v>
      </c>
      <c r="B2356" s="278"/>
      <c r="C2356" s="278"/>
      <c r="D2356" s="278"/>
      <c r="E2356" s="278"/>
    </row>
    <row r="2357" spans="1:5" ht="12.75" thickBot="1" x14ac:dyDescent="0.25">
      <c r="A2357" s="62" t="s">
        <v>63</v>
      </c>
      <c r="B2357" s="278"/>
      <c r="C2357" s="278"/>
      <c r="D2357" s="278"/>
      <c r="E2357" s="278"/>
    </row>
    <row r="2358" spans="1:5" ht="12.75" thickBot="1" x14ac:dyDescent="0.25">
      <c r="A2358" s="61" t="s">
        <v>37</v>
      </c>
      <c r="B2358" s="279">
        <f>B2359+B2360+B2361+B2362</f>
        <v>3000</v>
      </c>
      <c r="C2358" s="279">
        <f>C2359+C2360+C2361+C2362</f>
        <v>0</v>
      </c>
      <c r="D2358" s="279">
        <f>D2359+D2360+D2361+D2362</f>
        <v>3000</v>
      </c>
      <c r="E2358" s="279">
        <f>E2359+E2360+E2361+E2362</f>
        <v>3000</v>
      </c>
    </row>
    <row r="2359" spans="1:5" ht="12.75" thickBot="1" x14ac:dyDescent="0.25">
      <c r="A2359" s="62" t="s">
        <v>57</v>
      </c>
      <c r="B2359" s="279">
        <v>3000</v>
      </c>
      <c r="C2359" s="279"/>
      <c r="D2359" s="279">
        <v>3000</v>
      </c>
      <c r="E2359" s="279">
        <v>3000</v>
      </c>
    </row>
    <row r="2360" spans="1:5" ht="12.75" thickBot="1" x14ac:dyDescent="0.25">
      <c r="A2360" s="62" t="s">
        <v>61</v>
      </c>
      <c r="B2360" s="279"/>
      <c r="C2360" s="279"/>
      <c r="D2360" s="279"/>
      <c r="E2360" s="279"/>
    </row>
    <row r="2361" spans="1:5" ht="12.75" thickBot="1" x14ac:dyDescent="0.25">
      <c r="A2361" s="62" t="s">
        <v>62</v>
      </c>
      <c r="B2361" s="279"/>
      <c r="C2361" s="279"/>
      <c r="D2361" s="279"/>
      <c r="E2361" s="279"/>
    </row>
    <row r="2362" spans="1:5" ht="12.75" thickBot="1" x14ac:dyDescent="0.25">
      <c r="A2362" s="62" t="s">
        <v>63</v>
      </c>
      <c r="B2362" s="279"/>
      <c r="C2362" s="279"/>
      <c r="D2362" s="279"/>
      <c r="E2362" s="279"/>
    </row>
    <row r="2363" spans="1:5" ht="12.75" thickBot="1" x14ac:dyDescent="0.25">
      <c r="A2363" s="63" t="s">
        <v>446</v>
      </c>
      <c r="B2363" s="279">
        <f>B2353+B2358</f>
        <v>3000</v>
      </c>
      <c r="C2363" s="279">
        <f>C2353+C2358</f>
        <v>0</v>
      </c>
      <c r="D2363" s="279">
        <f>D2353+D2358</f>
        <v>3000</v>
      </c>
      <c r="E2363" s="279">
        <f>E2353+E2358</f>
        <v>3000</v>
      </c>
    </row>
    <row r="2364" spans="1:5" ht="12.75" thickBot="1" x14ac:dyDescent="0.25">
      <c r="A2364" s="90" t="s">
        <v>32</v>
      </c>
      <c r="B2364" s="283">
        <f>IF(B2363-B2345=0,0,"Error")</f>
        <v>0</v>
      </c>
      <c r="C2364" s="283">
        <f>IF(C2363-C2345=0,0,"Error")</f>
        <v>0</v>
      </c>
      <c r="D2364" s="283">
        <f>IF(D2363-D2345=0,0,"Error")</f>
        <v>0</v>
      </c>
      <c r="E2364" s="283">
        <f>IF(E2363-E2345=0,0,"Error")</f>
        <v>0</v>
      </c>
    </row>
    <row r="2365" spans="1:5" ht="24.75" customHeight="1" thickBot="1" x14ac:dyDescent="0.25">
      <c r="A2365" s="101" t="s">
        <v>749</v>
      </c>
      <c r="B2365" s="501" t="s">
        <v>750</v>
      </c>
      <c r="C2365" s="501"/>
      <c r="D2365" s="501"/>
      <c r="E2365" s="501"/>
    </row>
    <row r="2366" spans="1:5" ht="12.75" customHeight="1" thickBot="1" x14ac:dyDescent="0.25">
      <c r="A2366" s="502" t="s">
        <v>751</v>
      </c>
      <c r="B2366" s="503"/>
      <c r="C2366" s="503"/>
      <c r="D2366" s="503"/>
      <c r="E2366" s="504"/>
    </row>
    <row r="2367" spans="1:5" ht="24" x14ac:dyDescent="0.2">
      <c r="A2367" s="85" t="s">
        <v>752</v>
      </c>
      <c r="B2367" s="263">
        <v>1</v>
      </c>
      <c r="C2367" s="264" t="s">
        <v>753</v>
      </c>
      <c r="D2367" s="264" t="s">
        <v>753</v>
      </c>
      <c r="E2367" s="264" t="s">
        <v>753</v>
      </c>
    </row>
    <row r="2368" spans="1:5" ht="24" x14ac:dyDescent="0.2">
      <c r="A2368" s="84" t="s">
        <v>754</v>
      </c>
      <c r="B2368" s="263" t="s">
        <v>755</v>
      </c>
      <c r="C2368" s="265" t="s">
        <v>756</v>
      </c>
      <c r="D2368" s="265" t="s">
        <v>757</v>
      </c>
      <c r="E2368" s="265" t="s">
        <v>758</v>
      </c>
    </row>
    <row r="2369" spans="1:5" ht="24" x14ac:dyDescent="0.2">
      <c r="A2369" s="102" t="s">
        <v>759</v>
      </c>
      <c r="B2369" s="266" t="s">
        <v>760</v>
      </c>
      <c r="C2369" s="267" t="s">
        <v>761</v>
      </c>
      <c r="D2369" s="267" t="s">
        <v>762</v>
      </c>
      <c r="E2369" s="267" t="s">
        <v>763</v>
      </c>
    </row>
    <row r="2370" spans="1:5" ht="24" x14ac:dyDescent="0.2">
      <c r="A2370" s="102" t="s">
        <v>764</v>
      </c>
      <c r="B2370" s="263">
        <v>1513</v>
      </c>
      <c r="C2370" s="265">
        <v>1566</v>
      </c>
      <c r="D2370" s="265">
        <v>1616</v>
      </c>
      <c r="E2370" s="265">
        <v>1666</v>
      </c>
    </row>
    <row r="2371" spans="1:5" ht="36" x14ac:dyDescent="0.2">
      <c r="A2371" s="102" t="s">
        <v>765</v>
      </c>
      <c r="B2371" s="263" t="s">
        <v>766</v>
      </c>
      <c r="C2371" s="265" t="s">
        <v>766</v>
      </c>
      <c r="D2371" s="265" t="s">
        <v>767</v>
      </c>
      <c r="E2371" s="265" t="s">
        <v>768</v>
      </c>
    </row>
    <row r="2372" spans="1:5" ht="36" x14ac:dyDescent="0.2">
      <c r="A2372" s="103" t="s">
        <v>769</v>
      </c>
      <c r="B2372" s="263" t="s">
        <v>770</v>
      </c>
      <c r="C2372" s="265" t="s">
        <v>771</v>
      </c>
      <c r="D2372" s="265" t="s">
        <v>771</v>
      </c>
      <c r="E2372" s="265" t="s">
        <v>771</v>
      </c>
    </row>
    <row r="2373" spans="1:5" ht="12.75" thickBot="1" x14ac:dyDescent="0.25">
      <c r="A2373" s="505" t="s">
        <v>772</v>
      </c>
      <c r="B2373" s="506"/>
      <c r="C2373" s="506"/>
      <c r="D2373" s="506"/>
      <c r="E2373" s="507"/>
    </row>
    <row r="2374" spans="1:5" ht="12.75" thickBot="1" x14ac:dyDescent="0.25">
      <c r="A2374" s="443" t="s">
        <v>13</v>
      </c>
      <c r="B2374" s="444"/>
      <c r="C2374" s="444"/>
      <c r="D2374" s="444"/>
      <c r="E2374" s="445"/>
    </row>
    <row r="2375" spans="1:5" ht="12.75" thickBot="1" x14ac:dyDescent="0.25">
      <c r="A2375" s="65" t="s">
        <v>14</v>
      </c>
      <c r="B2375" s="437" t="s">
        <v>773</v>
      </c>
      <c r="C2375" s="438"/>
      <c r="D2375" s="438"/>
      <c r="E2375" s="439"/>
    </row>
    <row r="2376" spans="1:5" ht="12.75" customHeight="1" thickBot="1" x14ac:dyDescent="0.25">
      <c r="A2376" s="59" t="s">
        <v>15</v>
      </c>
      <c r="B2376" s="429" t="s">
        <v>774</v>
      </c>
      <c r="C2376" s="430"/>
      <c r="D2376" s="430"/>
      <c r="E2376" s="431"/>
    </row>
    <row r="2377" spans="1:5" ht="12.75" thickBot="1" x14ac:dyDescent="0.25">
      <c r="A2377" s="59" t="s">
        <v>16</v>
      </c>
      <c r="B2377" s="437" t="s">
        <v>775</v>
      </c>
      <c r="C2377" s="438"/>
      <c r="D2377" s="438"/>
      <c r="E2377" s="439"/>
    </row>
    <row r="2378" spans="1:5" x14ac:dyDescent="0.2">
      <c r="A2378" s="432"/>
      <c r="B2378" s="273">
        <v>2019</v>
      </c>
      <c r="C2378" s="274">
        <v>2020</v>
      </c>
      <c r="D2378" s="274">
        <v>2021</v>
      </c>
      <c r="E2378" s="274">
        <v>2022</v>
      </c>
    </row>
    <row r="2379" spans="1:5" ht="12.75" thickBot="1" x14ac:dyDescent="0.25">
      <c r="A2379" s="433"/>
      <c r="B2379" s="275" t="s">
        <v>8</v>
      </c>
      <c r="C2379" s="276" t="s">
        <v>9</v>
      </c>
      <c r="D2379" s="276" t="s">
        <v>9</v>
      </c>
      <c r="E2379" s="276" t="s">
        <v>9</v>
      </c>
    </row>
    <row r="2380" spans="1:5" ht="12.75" thickBot="1" x14ac:dyDescent="0.25">
      <c r="A2380" s="60" t="s">
        <v>17</v>
      </c>
      <c r="B2380" s="209">
        <v>250</v>
      </c>
      <c r="C2380" s="209">
        <v>250</v>
      </c>
      <c r="D2380" s="209">
        <v>250</v>
      </c>
      <c r="E2380" s="209">
        <v>250</v>
      </c>
    </row>
    <row r="2381" spans="1:5" ht="12.75" thickBot="1" x14ac:dyDescent="0.25">
      <c r="A2381" s="60" t="s">
        <v>18</v>
      </c>
      <c r="B2381" s="209">
        <f>B2410</f>
        <v>84600</v>
      </c>
      <c r="C2381" s="209">
        <f>C2410</f>
        <v>83600</v>
      </c>
      <c r="D2381" s="209">
        <f>D2410</f>
        <v>83600</v>
      </c>
      <c r="E2381" s="209">
        <f>E2410</f>
        <v>83600</v>
      </c>
    </row>
    <row r="2382" spans="1:5" ht="12.75" thickBot="1" x14ac:dyDescent="0.25">
      <c r="A2382" s="60" t="s">
        <v>19</v>
      </c>
      <c r="B2382" s="209">
        <f>B2381/B2380</f>
        <v>338.4</v>
      </c>
      <c r="C2382" s="209">
        <f>C2381/C2380</f>
        <v>334.4</v>
      </c>
      <c r="D2382" s="209">
        <f>D2381/D2380</f>
        <v>334.4</v>
      </c>
      <c r="E2382" s="209">
        <f>E2381/E2380</f>
        <v>334.4</v>
      </c>
    </row>
    <row r="2383" spans="1:5" ht="12.75" thickBot="1" x14ac:dyDescent="0.25">
      <c r="A2383" s="60" t="s">
        <v>20</v>
      </c>
      <c r="B2383" s="209" t="s">
        <v>21</v>
      </c>
      <c r="C2383" s="277">
        <f>C2380/B2380-1</f>
        <v>0</v>
      </c>
      <c r="D2383" s="277">
        <f t="shared" ref="D2383:E2385" si="82">D2380/C2380-1</f>
        <v>0</v>
      </c>
      <c r="E2383" s="277">
        <f t="shared" si="82"/>
        <v>0</v>
      </c>
    </row>
    <row r="2384" spans="1:5" ht="12.75" thickBot="1" x14ac:dyDescent="0.25">
      <c r="A2384" s="60" t="s">
        <v>22</v>
      </c>
      <c r="B2384" s="209" t="s">
        <v>21</v>
      </c>
      <c r="C2384" s="277">
        <f>C2381/B2381-1</f>
        <v>-1.1820330969267157E-2</v>
      </c>
      <c r="D2384" s="277">
        <f t="shared" si="82"/>
        <v>0</v>
      </c>
      <c r="E2384" s="277">
        <f t="shared" si="82"/>
        <v>0</v>
      </c>
    </row>
    <row r="2385" spans="1:5" ht="12.75" thickBot="1" x14ac:dyDescent="0.25">
      <c r="A2385" s="60" t="s">
        <v>23</v>
      </c>
      <c r="B2385" s="209" t="s">
        <v>21</v>
      </c>
      <c r="C2385" s="277">
        <f>C2382/B2382-1</f>
        <v>-1.1820330969267157E-2</v>
      </c>
      <c r="D2385" s="277">
        <f t="shared" si="82"/>
        <v>0</v>
      </c>
      <c r="E2385" s="277">
        <f t="shared" si="82"/>
        <v>0</v>
      </c>
    </row>
    <row r="2386" spans="1:5" ht="12.75" customHeight="1" thickBot="1" x14ac:dyDescent="0.25">
      <c r="A2386" s="434" t="s">
        <v>288</v>
      </c>
      <c r="B2386" s="435"/>
      <c r="C2386" s="435"/>
      <c r="D2386" s="435"/>
      <c r="E2386" s="436"/>
    </row>
    <row r="2387" spans="1:5" x14ac:dyDescent="0.2">
      <c r="A2387" s="432"/>
      <c r="B2387" s="273">
        <v>2019</v>
      </c>
      <c r="C2387" s="274">
        <v>2020</v>
      </c>
      <c r="D2387" s="274">
        <v>2021</v>
      </c>
      <c r="E2387" s="274">
        <v>2022</v>
      </c>
    </row>
    <row r="2388" spans="1:5" ht="12.75" thickBot="1" x14ac:dyDescent="0.25">
      <c r="A2388" s="433"/>
      <c r="B2388" s="275" t="s">
        <v>8</v>
      </c>
      <c r="C2388" s="276" t="s">
        <v>9</v>
      </c>
      <c r="D2388" s="276" t="s">
        <v>9</v>
      </c>
      <c r="E2388" s="276" t="s">
        <v>9</v>
      </c>
    </row>
    <row r="2389" spans="1:5" ht="12.75" thickBot="1" x14ac:dyDescent="0.25">
      <c r="A2389" s="61" t="s">
        <v>24</v>
      </c>
      <c r="B2389" s="278">
        <f>B2390</f>
        <v>0</v>
      </c>
      <c r="C2389" s="278">
        <f>C2390</f>
        <v>0</v>
      </c>
      <c r="D2389" s="278">
        <f>D2390</f>
        <v>0</v>
      </c>
      <c r="E2389" s="278">
        <f>E2390</f>
        <v>0</v>
      </c>
    </row>
    <row r="2390" spans="1:5" ht="12.75" thickBot="1" x14ac:dyDescent="0.25">
      <c r="A2390" s="62" t="s">
        <v>57</v>
      </c>
      <c r="B2390" s="279"/>
      <c r="C2390" s="278"/>
      <c r="D2390" s="278"/>
      <c r="E2390" s="278"/>
    </row>
    <row r="2391" spans="1:5" ht="12.75" thickBot="1" x14ac:dyDescent="0.25">
      <c r="A2391" s="62" t="s">
        <v>58</v>
      </c>
      <c r="B2391" s="279"/>
      <c r="C2391" s="280"/>
      <c r="D2391" s="280"/>
      <c r="E2391" s="280"/>
    </row>
    <row r="2392" spans="1:5" ht="24.75" thickBot="1" x14ac:dyDescent="0.25">
      <c r="A2392" s="61" t="s">
        <v>25</v>
      </c>
      <c r="B2392" s="278">
        <f>B2393</f>
        <v>0</v>
      </c>
      <c r="C2392" s="278">
        <f>C2393</f>
        <v>0</v>
      </c>
      <c r="D2392" s="278">
        <f>D2393</f>
        <v>0</v>
      </c>
      <c r="E2392" s="278">
        <f>E2393</f>
        <v>0</v>
      </c>
    </row>
    <row r="2393" spans="1:5" ht="12.75" thickBot="1" x14ac:dyDescent="0.25">
      <c r="A2393" s="62" t="s">
        <v>57</v>
      </c>
      <c r="B2393" s="279"/>
      <c r="C2393" s="278"/>
      <c r="D2393" s="278"/>
      <c r="E2393" s="278"/>
    </row>
    <row r="2394" spans="1:5" ht="12.75" thickBot="1" x14ac:dyDescent="0.25">
      <c r="A2394" s="62" t="s">
        <v>58</v>
      </c>
      <c r="B2394" s="279"/>
      <c r="C2394" s="278"/>
      <c r="D2394" s="278"/>
      <c r="E2394" s="278"/>
    </row>
    <row r="2395" spans="1:5" ht="12.75" thickBot="1" x14ac:dyDescent="0.25">
      <c r="A2395" s="61" t="s">
        <v>26</v>
      </c>
      <c r="B2395" s="279">
        <f>B2396</f>
        <v>59200</v>
      </c>
      <c r="C2395" s="278">
        <f>C2396</f>
        <v>58200</v>
      </c>
      <c r="D2395" s="278">
        <f>D2396</f>
        <v>58200</v>
      </c>
      <c r="E2395" s="278">
        <f>E2396</f>
        <v>58200</v>
      </c>
    </row>
    <row r="2396" spans="1:5" ht="12.75" thickBot="1" x14ac:dyDescent="0.25">
      <c r="A2396" s="62" t="s">
        <v>57</v>
      </c>
      <c r="B2396" s="279">
        <v>59200</v>
      </c>
      <c r="C2396" s="278">
        <v>58200</v>
      </c>
      <c r="D2396" s="278">
        <v>58200</v>
      </c>
      <c r="E2396" s="278">
        <v>58200</v>
      </c>
    </row>
    <row r="2397" spans="1:5" ht="12.75" thickBot="1" x14ac:dyDescent="0.25">
      <c r="A2397" s="62" t="s">
        <v>58</v>
      </c>
      <c r="B2397" s="279"/>
      <c r="C2397" s="278"/>
      <c r="D2397" s="278"/>
      <c r="E2397" s="278"/>
    </row>
    <row r="2398" spans="1:5" ht="12.75" thickBot="1" x14ac:dyDescent="0.25">
      <c r="A2398" s="61" t="s">
        <v>27</v>
      </c>
      <c r="B2398" s="279"/>
      <c r="C2398" s="278"/>
      <c r="D2398" s="278"/>
      <c r="E2398" s="278"/>
    </row>
    <row r="2399" spans="1:5" ht="12.75" thickBot="1" x14ac:dyDescent="0.25">
      <c r="A2399" s="62" t="s">
        <v>57</v>
      </c>
      <c r="B2399" s="279"/>
      <c r="C2399" s="278"/>
      <c r="D2399" s="278"/>
      <c r="E2399" s="278"/>
    </row>
    <row r="2400" spans="1:5" ht="12.75" thickBot="1" x14ac:dyDescent="0.25">
      <c r="A2400" s="62" t="s">
        <v>58</v>
      </c>
      <c r="B2400" s="279"/>
      <c r="C2400" s="278"/>
      <c r="D2400" s="278"/>
      <c r="E2400" s="278"/>
    </row>
    <row r="2401" spans="1:5" ht="12.75" thickBot="1" x14ac:dyDescent="0.25">
      <c r="A2401" s="61" t="s">
        <v>28</v>
      </c>
      <c r="B2401" s="279"/>
      <c r="C2401" s="278"/>
      <c r="D2401" s="278"/>
      <c r="E2401" s="278"/>
    </row>
    <row r="2402" spans="1:5" ht="12.75" thickBot="1" x14ac:dyDescent="0.25">
      <c r="A2402" s="62" t="s">
        <v>57</v>
      </c>
      <c r="B2402" s="279"/>
      <c r="C2402" s="278"/>
      <c r="D2402" s="278"/>
      <c r="E2402" s="278"/>
    </row>
    <row r="2403" spans="1:5" ht="12.75" thickBot="1" x14ac:dyDescent="0.25">
      <c r="A2403" s="62" t="s">
        <v>58</v>
      </c>
      <c r="B2403" s="279"/>
      <c r="C2403" s="278"/>
      <c r="D2403" s="278"/>
      <c r="E2403" s="278"/>
    </row>
    <row r="2404" spans="1:5" ht="12.75" thickBot="1" x14ac:dyDescent="0.25">
      <c r="A2404" s="61" t="s">
        <v>29</v>
      </c>
      <c r="B2404" s="279"/>
      <c r="C2404" s="278"/>
      <c r="D2404" s="278"/>
      <c r="E2404" s="278"/>
    </row>
    <row r="2405" spans="1:5" ht="12.75" thickBot="1" x14ac:dyDescent="0.25">
      <c r="A2405" s="62" t="s">
        <v>57</v>
      </c>
      <c r="B2405" s="279"/>
      <c r="C2405" s="278"/>
      <c r="D2405" s="278"/>
      <c r="E2405" s="278"/>
    </row>
    <row r="2406" spans="1:5" ht="12.75" thickBot="1" x14ac:dyDescent="0.25">
      <c r="A2406" s="62" t="s">
        <v>58</v>
      </c>
      <c r="B2406" s="279"/>
      <c r="C2406" s="278"/>
      <c r="D2406" s="278"/>
      <c r="E2406" s="278"/>
    </row>
    <row r="2407" spans="1:5" ht="24.75" thickBot="1" x14ac:dyDescent="0.25">
      <c r="A2407" s="61" t="s">
        <v>30</v>
      </c>
      <c r="B2407" s="279">
        <f>B2408</f>
        <v>25400</v>
      </c>
      <c r="C2407" s="278">
        <f>C2408</f>
        <v>25400</v>
      </c>
      <c r="D2407" s="278">
        <f>D2408</f>
        <v>25400</v>
      </c>
      <c r="E2407" s="278">
        <f>E2408</f>
        <v>25400</v>
      </c>
    </row>
    <row r="2408" spans="1:5" ht="12.75" thickBot="1" x14ac:dyDescent="0.25">
      <c r="A2408" s="62" t="s">
        <v>57</v>
      </c>
      <c r="B2408" s="279">
        <v>25400</v>
      </c>
      <c r="C2408" s="278">
        <v>25400</v>
      </c>
      <c r="D2408" s="278">
        <v>25400</v>
      </c>
      <c r="E2408" s="278">
        <v>25400</v>
      </c>
    </row>
    <row r="2409" spans="1:5" ht="12.75" thickBot="1" x14ac:dyDescent="0.25">
      <c r="A2409" s="62" t="s">
        <v>58</v>
      </c>
      <c r="B2409" s="279"/>
      <c r="C2409" s="281"/>
      <c r="D2409" s="282"/>
      <c r="E2409" s="282"/>
    </row>
    <row r="2410" spans="1:5" ht="12" customHeight="1" thickBot="1" x14ac:dyDescent="0.25">
      <c r="A2410" s="63" t="s">
        <v>31</v>
      </c>
      <c r="B2410" s="279">
        <f>B2407+B2404+B2401+B2398+B2395+B2392+B2389</f>
        <v>84600</v>
      </c>
      <c r="C2410" s="279">
        <f>C2407+C2404+C2401+C2398+C2395+C2392+C2389</f>
        <v>83600</v>
      </c>
      <c r="D2410" s="279">
        <f>D2407+D2404+D2401+D2398+D2395+D2392+D2389</f>
        <v>83600</v>
      </c>
      <c r="E2410" s="279">
        <f>E2407+E2404+E2401+E2398+E2395+E2392+E2389</f>
        <v>83600</v>
      </c>
    </row>
    <row r="2411" spans="1:5" ht="12.75" thickBot="1" x14ac:dyDescent="0.25">
      <c r="A2411" s="100" t="s">
        <v>32</v>
      </c>
      <c r="B2411" s="283">
        <f>IF(B2410-B2381=0,0,"Error")</f>
        <v>0</v>
      </c>
      <c r="C2411" s="283">
        <f>IF(C2410-C2381=0,0,"Error")</f>
        <v>0</v>
      </c>
      <c r="D2411" s="283">
        <f>IF(D2410-D2381=0,0,"Error")</f>
        <v>0</v>
      </c>
      <c r="E2411" s="283">
        <f>IF(E2410-E2381=0,0,"Error")</f>
        <v>0</v>
      </c>
    </row>
    <row r="2412" spans="1:5" ht="18" customHeight="1" thickBot="1" x14ac:dyDescent="0.25">
      <c r="A2412" s="65" t="s">
        <v>776</v>
      </c>
      <c r="B2412" s="437" t="s">
        <v>777</v>
      </c>
      <c r="C2412" s="438"/>
      <c r="D2412" s="438"/>
      <c r="E2412" s="439"/>
    </row>
    <row r="2413" spans="1:5" ht="54.75" customHeight="1" thickBot="1" x14ac:dyDescent="0.25">
      <c r="A2413" s="59" t="s">
        <v>15</v>
      </c>
      <c r="B2413" s="429" t="s">
        <v>778</v>
      </c>
      <c r="C2413" s="430"/>
      <c r="D2413" s="430"/>
      <c r="E2413" s="431"/>
    </row>
    <row r="2414" spans="1:5" ht="12.75" thickBot="1" x14ac:dyDescent="0.25">
      <c r="A2414" s="59" t="s">
        <v>16</v>
      </c>
      <c r="B2414" s="437" t="s">
        <v>779</v>
      </c>
      <c r="C2414" s="438"/>
      <c r="D2414" s="438"/>
      <c r="E2414" s="439"/>
    </row>
    <row r="2415" spans="1:5" x14ac:dyDescent="0.2">
      <c r="A2415" s="432"/>
      <c r="B2415" s="273">
        <v>2019</v>
      </c>
      <c r="C2415" s="274">
        <v>2020</v>
      </c>
      <c r="D2415" s="274">
        <v>2021</v>
      </c>
      <c r="E2415" s="274">
        <v>2022</v>
      </c>
    </row>
    <row r="2416" spans="1:5" ht="12.75" thickBot="1" x14ac:dyDescent="0.25">
      <c r="A2416" s="433"/>
      <c r="B2416" s="275" t="s">
        <v>8</v>
      </c>
      <c r="C2416" s="276" t="s">
        <v>9</v>
      </c>
      <c r="D2416" s="276" t="s">
        <v>9</v>
      </c>
      <c r="E2416" s="276" t="s">
        <v>9</v>
      </c>
    </row>
    <row r="2417" spans="1:5" ht="12.75" thickBot="1" x14ac:dyDescent="0.25">
      <c r="A2417" s="60" t="s">
        <v>17</v>
      </c>
      <c r="B2417" s="209">
        <v>103</v>
      </c>
      <c r="C2417" s="209">
        <v>103</v>
      </c>
      <c r="D2417" s="209">
        <v>103</v>
      </c>
      <c r="E2417" s="209">
        <v>103</v>
      </c>
    </row>
    <row r="2418" spans="1:5" ht="12.75" thickBot="1" x14ac:dyDescent="0.25">
      <c r="A2418" s="60" t="s">
        <v>18</v>
      </c>
      <c r="B2418" s="209">
        <f>B2447</f>
        <v>36249</v>
      </c>
      <c r="C2418" s="209">
        <f>C2447</f>
        <v>36249</v>
      </c>
      <c r="D2418" s="209">
        <f>D2447</f>
        <v>36249</v>
      </c>
      <c r="E2418" s="209">
        <f>E2447</f>
        <v>36249</v>
      </c>
    </row>
    <row r="2419" spans="1:5" ht="12.75" thickBot="1" x14ac:dyDescent="0.25">
      <c r="A2419" s="60" t="s">
        <v>19</v>
      </c>
      <c r="B2419" s="209">
        <f>B2418/B2417</f>
        <v>351.93203883495147</v>
      </c>
      <c r="C2419" s="209">
        <f>C2418/C2417</f>
        <v>351.93203883495147</v>
      </c>
      <c r="D2419" s="209">
        <f>D2418/D2417</f>
        <v>351.93203883495147</v>
      </c>
      <c r="E2419" s="209">
        <f>E2418/E2417</f>
        <v>351.93203883495147</v>
      </c>
    </row>
    <row r="2420" spans="1:5" ht="12.75" thickBot="1" x14ac:dyDescent="0.25">
      <c r="A2420" s="60" t="s">
        <v>20</v>
      </c>
      <c r="B2420" s="209"/>
      <c r="C2420" s="277">
        <f t="shared" ref="C2420:E2422" si="83">C2417/B2417-1</f>
        <v>0</v>
      </c>
      <c r="D2420" s="277">
        <f t="shared" si="83"/>
        <v>0</v>
      </c>
      <c r="E2420" s="277">
        <f t="shared" si="83"/>
        <v>0</v>
      </c>
    </row>
    <row r="2421" spans="1:5" ht="12.75" thickBot="1" x14ac:dyDescent="0.25">
      <c r="A2421" s="60" t="s">
        <v>22</v>
      </c>
      <c r="B2421" s="209"/>
      <c r="C2421" s="277">
        <f t="shared" si="83"/>
        <v>0</v>
      </c>
      <c r="D2421" s="277">
        <f t="shared" si="83"/>
        <v>0</v>
      </c>
      <c r="E2421" s="277">
        <f t="shared" si="83"/>
        <v>0</v>
      </c>
    </row>
    <row r="2422" spans="1:5" ht="12.75" thickBot="1" x14ac:dyDescent="0.25">
      <c r="A2422" s="60" t="s">
        <v>23</v>
      </c>
      <c r="B2422" s="209"/>
      <c r="C2422" s="277">
        <f t="shared" si="83"/>
        <v>0</v>
      </c>
      <c r="D2422" s="277">
        <f t="shared" si="83"/>
        <v>0</v>
      </c>
      <c r="E2422" s="277">
        <f t="shared" si="83"/>
        <v>0</v>
      </c>
    </row>
    <row r="2423" spans="1:5" ht="12.75" customHeight="1" thickBot="1" x14ac:dyDescent="0.25">
      <c r="A2423" s="434" t="s">
        <v>388</v>
      </c>
      <c r="B2423" s="435"/>
      <c r="C2423" s="435"/>
      <c r="D2423" s="435"/>
      <c r="E2423" s="436"/>
    </row>
    <row r="2424" spans="1:5" x14ac:dyDescent="0.2">
      <c r="A2424" s="432"/>
      <c r="B2424" s="273">
        <v>2019</v>
      </c>
      <c r="C2424" s="274">
        <v>2020</v>
      </c>
      <c r="D2424" s="274">
        <v>2021</v>
      </c>
      <c r="E2424" s="274">
        <v>2022</v>
      </c>
    </row>
    <row r="2425" spans="1:5" ht="12.75" thickBot="1" x14ac:dyDescent="0.25">
      <c r="A2425" s="433"/>
      <c r="B2425" s="275" t="s">
        <v>8</v>
      </c>
      <c r="C2425" s="276" t="s">
        <v>9</v>
      </c>
      <c r="D2425" s="276" t="s">
        <v>9</v>
      </c>
      <c r="E2425" s="276" t="s">
        <v>9</v>
      </c>
    </row>
    <row r="2426" spans="1:5" ht="12.75" thickBot="1" x14ac:dyDescent="0.25">
      <c r="A2426" s="61" t="s">
        <v>24</v>
      </c>
      <c r="B2426" s="278"/>
      <c r="C2426" s="278"/>
      <c r="D2426" s="278"/>
      <c r="E2426" s="278"/>
    </row>
    <row r="2427" spans="1:5" ht="12.75" thickBot="1" x14ac:dyDescent="0.25">
      <c r="A2427" s="62" t="s">
        <v>57</v>
      </c>
      <c r="B2427" s="279"/>
      <c r="C2427" s="280"/>
      <c r="D2427" s="280"/>
      <c r="E2427" s="280"/>
    </row>
    <row r="2428" spans="1:5" ht="12.75" thickBot="1" x14ac:dyDescent="0.25">
      <c r="A2428" s="62" t="s">
        <v>58</v>
      </c>
      <c r="B2428" s="279"/>
      <c r="C2428" s="280"/>
      <c r="D2428" s="280"/>
      <c r="E2428" s="280"/>
    </row>
    <row r="2429" spans="1:5" ht="24.75" thickBot="1" x14ac:dyDescent="0.25">
      <c r="A2429" s="61" t="s">
        <v>25</v>
      </c>
      <c r="B2429" s="278">
        <f>B2430</f>
        <v>0</v>
      </c>
      <c r="C2429" s="278">
        <f>C2430</f>
        <v>0</v>
      </c>
      <c r="D2429" s="278">
        <f>D2430</f>
        <v>0</v>
      </c>
      <c r="E2429" s="278">
        <f>E2430</f>
        <v>0</v>
      </c>
    </row>
    <row r="2430" spans="1:5" ht="12.75" thickBot="1" x14ac:dyDescent="0.25">
      <c r="A2430" s="62" t="s">
        <v>57</v>
      </c>
      <c r="B2430" s="279"/>
      <c r="C2430" s="278"/>
      <c r="D2430" s="278"/>
      <c r="E2430" s="278"/>
    </row>
    <row r="2431" spans="1:5" ht="12.75" thickBot="1" x14ac:dyDescent="0.25">
      <c r="A2431" s="62" t="s">
        <v>58</v>
      </c>
      <c r="B2431" s="279"/>
      <c r="C2431" s="278"/>
      <c r="D2431" s="278"/>
      <c r="E2431" s="278"/>
    </row>
    <row r="2432" spans="1:5" ht="12.75" thickBot="1" x14ac:dyDescent="0.25">
      <c r="A2432" s="61" t="s">
        <v>26</v>
      </c>
      <c r="B2432" s="279">
        <v>0</v>
      </c>
      <c r="C2432" s="278">
        <v>0</v>
      </c>
      <c r="D2432" s="278">
        <v>0</v>
      </c>
      <c r="E2432" s="278">
        <v>0</v>
      </c>
    </row>
    <row r="2433" spans="1:5" ht="12.75" thickBot="1" x14ac:dyDescent="0.25">
      <c r="A2433" s="62" t="s">
        <v>57</v>
      </c>
      <c r="B2433" s="279"/>
      <c r="C2433" s="278"/>
      <c r="D2433" s="278"/>
      <c r="E2433" s="278"/>
    </row>
    <row r="2434" spans="1:5" ht="12.75" thickBot="1" x14ac:dyDescent="0.25">
      <c r="A2434" s="62" t="s">
        <v>58</v>
      </c>
      <c r="B2434" s="279"/>
      <c r="C2434" s="278"/>
      <c r="D2434" s="278"/>
      <c r="E2434" s="278"/>
    </row>
    <row r="2435" spans="1:5" ht="12.75" thickBot="1" x14ac:dyDescent="0.25">
      <c r="A2435" s="61" t="s">
        <v>27</v>
      </c>
      <c r="B2435" s="279"/>
      <c r="C2435" s="278"/>
      <c r="D2435" s="278"/>
      <c r="E2435" s="278"/>
    </row>
    <row r="2436" spans="1:5" ht="12.75" thickBot="1" x14ac:dyDescent="0.25">
      <c r="A2436" s="62" t="s">
        <v>57</v>
      </c>
      <c r="B2436" s="279"/>
      <c r="C2436" s="278"/>
      <c r="D2436" s="278"/>
      <c r="E2436" s="278"/>
    </row>
    <row r="2437" spans="1:5" ht="12.75" thickBot="1" x14ac:dyDescent="0.25">
      <c r="A2437" s="62" t="s">
        <v>58</v>
      </c>
      <c r="B2437" s="279"/>
      <c r="C2437" s="278"/>
      <c r="D2437" s="278"/>
      <c r="E2437" s="278"/>
    </row>
    <row r="2438" spans="1:5" ht="12.75" thickBot="1" x14ac:dyDescent="0.25">
      <c r="A2438" s="61" t="s">
        <v>28</v>
      </c>
      <c r="B2438" s="279"/>
      <c r="C2438" s="278"/>
      <c r="D2438" s="278"/>
      <c r="E2438" s="278"/>
    </row>
    <row r="2439" spans="1:5" ht="12.75" thickBot="1" x14ac:dyDescent="0.25">
      <c r="A2439" s="62" t="s">
        <v>57</v>
      </c>
      <c r="B2439" s="279"/>
      <c r="C2439" s="278"/>
      <c r="D2439" s="278"/>
      <c r="E2439" s="278"/>
    </row>
    <row r="2440" spans="1:5" ht="12.75" thickBot="1" x14ac:dyDescent="0.25">
      <c r="A2440" s="62" t="s">
        <v>58</v>
      </c>
      <c r="B2440" s="279"/>
      <c r="C2440" s="278"/>
      <c r="D2440" s="278"/>
      <c r="E2440" s="278"/>
    </row>
    <row r="2441" spans="1:5" ht="12.75" thickBot="1" x14ac:dyDescent="0.25">
      <c r="A2441" s="61" t="s">
        <v>29</v>
      </c>
      <c r="B2441" s="279"/>
      <c r="C2441" s="278"/>
      <c r="D2441" s="278"/>
      <c r="E2441" s="278"/>
    </row>
    <row r="2442" spans="1:5" ht="12.75" thickBot="1" x14ac:dyDescent="0.25">
      <c r="A2442" s="62" t="s">
        <v>57</v>
      </c>
      <c r="B2442" s="279"/>
      <c r="C2442" s="278"/>
      <c r="D2442" s="278"/>
      <c r="E2442" s="278"/>
    </row>
    <row r="2443" spans="1:5" ht="12.75" thickBot="1" x14ac:dyDescent="0.25">
      <c r="A2443" s="62" t="s">
        <v>58</v>
      </c>
      <c r="B2443" s="279"/>
      <c r="C2443" s="278"/>
      <c r="D2443" s="278"/>
      <c r="E2443" s="278"/>
    </row>
    <row r="2444" spans="1:5" ht="24.75" thickBot="1" x14ac:dyDescent="0.25">
      <c r="A2444" s="61" t="s">
        <v>30</v>
      </c>
      <c r="B2444" s="279">
        <f>B2445</f>
        <v>36249</v>
      </c>
      <c r="C2444" s="278">
        <f>C2445</f>
        <v>36249</v>
      </c>
      <c r="D2444" s="278">
        <f>D2445</f>
        <v>36249</v>
      </c>
      <c r="E2444" s="278">
        <f>E2445</f>
        <v>36249</v>
      </c>
    </row>
    <row r="2445" spans="1:5" ht="12.75" thickBot="1" x14ac:dyDescent="0.25">
      <c r="A2445" s="62" t="s">
        <v>57</v>
      </c>
      <c r="B2445" s="279">
        <v>36249</v>
      </c>
      <c r="C2445" s="279">
        <v>36249</v>
      </c>
      <c r="D2445" s="279">
        <v>36249</v>
      </c>
      <c r="E2445" s="279">
        <v>36249</v>
      </c>
    </row>
    <row r="2446" spans="1:5" ht="12.75" thickBot="1" x14ac:dyDescent="0.25">
      <c r="A2446" s="62" t="s">
        <v>58</v>
      </c>
      <c r="B2446" s="279"/>
      <c r="C2446" s="278"/>
      <c r="D2446" s="278"/>
      <c r="E2446" s="278"/>
    </row>
    <row r="2447" spans="1:5" ht="12.75" thickBot="1" x14ac:dyDescent="0.25">
      <c r="A2447" s="70" t="s">
        <v>41</v>
      </c>
      <c r="B2447" s="279">
        <f>B2444+B2441+B2438+B2435+B2432+B2429+B2426</f>
        <v>36249</v>
      </c>
      <c r="C2447" s="279">
        <f>C2444+C2441+C2438+C2435+C2432+C2429+C2426</f>
        <v>36249</v>
      </c>
      <c r="D2447" s="279">
        <f>D2444+D2441+D2438+D2435+D2432+D2429+D2426</f>
        <v>36249</v>
      </c>
      <c r="E2447" s="279">
        <f>E2444+E2441+E2438+E2435+E2432+E2429+E2426</f>
        <v>36249</v>
      </c>
    </row>
    <row r="2448" spans="1:5" ht="12.75" thickBot="1" x14ac:dyDescent="0.25">
      <c r="A2448" s="100" t="s">
        <v>32</v>
      </c>
      <c r="B2448" s="283">
        <f>IF(B2447-B2418=0,0,"Error")</f>
        <v>0</v>
      </c>
      <c r="C2448" s="283">
        <f>IF(C2447-C2418=0,0,"Error")</f>
        <v>0</v>
      </c>
      <c r="D2448" s="283">
        <f>IF(D2447-D2418=0,0,"Error")</f>
        <v>0</v>
      </c>
      <c r="E2448" s="283">
        <f>IF(E2447-E2418=0,0,"Error")</f>
        <v>0</v>
      </c>
    </row>
    <row r="2449" spans="1:5" ht="12.75" thickBot="1" x14ac:dyDescent="0.25">
      <c r="A2449" s="65" t="s">
        <v>47</v>
      </c>
      <c r="B2449" s="437" t="s">
        <v>780</v>
      </c>
      <c r="C2449" s="438"/>
      <c r="D2449" s="438"/>
      <c r="E2449" s="439"/>
    </row>
    <row r="2450" spans="1:5" ht="12.75" customHeight="1" thickBot="1" x14ac:dyDescent="0.25">
      <c r="A2450" s="59" t="s">
        <v>15</v>
      </c>
      <c r="B2450" s="429" t="s">
        <v>781</v>
      </c>
      <c r="C2450" s="430"/>
      <c r="D2450" s="430"/>
      <c r="E2450" s="431"/>
    </row>
    <row r="2451" spans="1:5" ht="12.75" thickBot="1" x14ac:dyDescent="0.25">
      <c r="A2451" s="59" t="s">
        <v>16</v>
      </c>
      <c r="B2451" s="437" t="s">
        <v>782</v>
      </c>
      <c r="C2451" s="438"/>
      <c r="D2451" s="438"/>
      <c r="E2451" s="439"/>
    </row>
    <row r="2452" spans="1:5" x14ac:dyDescent="0.2">
      <c r="A2452" s="432"/>
      <c r="B2452" s="273">
        <v>2019</v>
      </c>
      <c r="C2452" s="274">
        <v>2020</v>
      </c>
      <c r="D2452" s="274">
        <v>2021</v>
      </c>
      <c r="E2452" s="274">
        <v>2022</v>
      </c>
    </row>
    <row r="2453" spans="1:5" ht="12.75" thickBot="1" x14ac:dyDescent="0.25">
      <c r="A2453" s="433"/>
      <c r="B2453" s="275" t="s">
        <v>8</v>
      </c>
      <c r="C2453" s="276" t="s">
        <v>9</v>
      </c>
      <c r="D2453" s="276" t="s">
        <v>9</v>
      </c>
      <c r="E2453" s="276" t="s">
        <v>9</v>
      </c>
    </row>
    <row r="2454" spans="1:5" ht="12.75" thickBot="1" x14ac:dyDescent="0.25">
      <c r="A2454" s="60" t="s">
        <v>17</v>
      </c>
      <c r="B2454" s="209">
        <v>2759129</v>
      </c>
      <c r="C2454" s="209">
        <v>2759129</v>
      </c>
      <c r="D2454" s="209">
        <v>2759129</v>
      </c>
      <c r="E2454" s="209">
        <v>2759129</v>
      </c>
    </row>
    <row r="2455" spans="1:5" ht="12.75" thickBot="1" x14ac:dyDescent="0.25">
      <c r="A2455" s="60" t="s">
        <v>18</v>
      </c>
      <c r="B2455" s="209">
        <f>B2484</f>
        <v>510439</v>
      </c>
      <c r="C2455" s="209">
        <f>C2484</f>
        <v>531005</v>
      </c>
      <c r="D2455" s="209">
        <f>D2484</f>
        <v>490000</v>
      </c>
      <c r="E2455" s="209">
        <f>E2484</f>
        <v>477000</v>
      </c>
    </row>
    <row r="2456" spans="1:5" ht="12.75" thickBot="1" x14ac:dyDescent="0.25">
      <c r="A2456" s="60" t="s">
        <v>19</v>
      </c>
      <c r="B2456" s="209">
        <f>B2455/B2454</f>
        <v>0.18500004892848432</v>
      </c>
      <c r="C2456" s="307">
        <f>C2455/C2454</f>
        <v>0.19245385047237734</v>
      </c>
      <c r="D2456" s="209">
        <f>D2455/D2454</f>
        <v>0.17759227640316927</v>
      </c>
      <c r="E2456" s="209">
        <f>E2455/E2454</f>
        <v>0.17288064458022803</v>
      </c>
    </row>
    <row r="2457" spans="1:5" ht="12.75" thickBot="1" x14ac:dyDescent="0.25">
      <c r="A2457" s="60" t="s">
        <v>20</v>
      </c>
      <c r="B2457" s="209"/>
      <c r="C2457" s="277">
        <f t="shared" ref="C2457:E2459" si="84">C2454/B2454-1</f>
        <v>0</v>
      </c>
      <c r="D2457" s="277">
        <f t="shared" si="84"/>
        <v>0</v>
      </c>
      <c r="E2457" s="277">
        <f t="shared" si="84"/>
        <v>0</v>
      </c>
    </row>
    <row r="2458" spans="1:5" ht="12.75" thickBot="1" x14ac:dyDescent="0.25">
      <c r="A2458" s="60" t="s">
        <v>22</v>
      </c>
      <c r="B2458" s="209"/>
      <c r="C2458" s="277">
        <f t="shared" si="84"/>
        <v>4.0290808500134112E-2</v>
      </c>
      <c r="D2458" s="277">
        <f t="shared" si="84"/>
        <v>-7.7221495089500047E-2</v>
      </c>
      <c r="E2458" s="277">
        <f t="shared" si="84"/>
        <v>-2.6530612244897944E-2</v>
      </c>
    </row>
    <row r="2459" spans="1:5" ht="12.75" thickBot="1" x14ac:dyDescent="0.25">
      <c r="A2459" s="60" t="s">
        <v>23</v>
      </c>
      <c r="B2459" s="209"/>
      <c r="C2459" s="277">
        <f t="shared" si="84"/>
        <v>4.0290808500134334E-2</v>
      </c>
      <c r="D2459" s="277">
        <f t="shared" si="84"/>
        <v>-7.7221495089500047E-2</v>
      </c>
      <c r="E2459" s="277">
        <f t="shared" si="84"/>
        <v>-2.6530612244898055E-2</v>
      </c>
    </row>
    <row r="2460" spans="1:5" ht="12.75" customHeight="1" thickBot="1" x14ac:dyDescent="0.25">
      <c r="A2460" s="434" t="s">
        <v>391</v>
      </c>
      <c r="B2460" s="435"/>
      <c r="C2460" s="435"/>
      <c r="D2460" s="435"/>
      <c r="E2460" s="436"/>
    </row>
    <row r="2461" spans="1:5" x14ac:dyDescent="0.2">
      <c r="A2461" s="432"/>
      <c r="B2461" s="273">
        <v>2019</v>
      </c>
      <c r="C2461" s="274">
        <v>2020</v>
      </c>
      <c r="D2461" s="274">
        <v>2021</v>
      </c>
      <c r="E2461" s="274">
        <v>2022</v>
      </c>
    </row>
    <row r="2462" spans="1:5" ht="12.75" thickBot="1" x14ac:dyDescent="0.25">
      <c r="A2462" s="433"/>
      <c r="B2462" s="275" t="s">
        <v>8</v>
      </c>
      <c r="C2462" s="276" t="s">
        <v>9</v>
      </c>
      <c r="D2462" s="276" t="s">
        <v>9</v>
      </c>
      <c r="E2462" s="276" t="s">
        <v>9</v>
      </c>
    </row>
    <row r="2463" spans="1:5" ht="12.75" thickBot="1" x14ac:dyDescent="0.25">
      <c r="A2463" s="61" t="s">
        <v>24</v>
      </c>
      <c r="B2463" s="278"/>
      <c r="C2463" s="278"/>
      <c r="D2463" s="278"/>
      <c r="E2463" s="278"/>
    </row>
    <row r="2464" spans="1:5" ht="12.75" thickBot="1" x14ac:dyDescent="0.25">
      <c r="A2464" s="62" t="s">
        <v>57</v>
      </c>
      <c r="B2464" s="279"/>
      <c r="C2464" s="280"/>
      <c r="D2464" s="280"/>
      <c r="E2464" s="280"/>
    </row>
    <row r="2465" spans="1:5" ht="12.75" thickBot="1" x14ac:dyDescent="0.25">
      <c r="A2465" s="62" t="s">
        <v>58</v>
      </c>
      <c r="B2465" s="279"/>
      <c r="C2465" s="280"/>
      <c r="D2465" s="280"/>
      <c r="E2465" s="280"/>
    </row>
    <row r="2466" spans="1:5" ht="24.75" thickBot="1" x14ac:dyDescent="0.25">
      <c r="A2466" s="61" t="s">
        <v>25</v>
      </c>
      <c r="B2466" s="278"/>
      <c r="C2466" s="278"/>
      <c r="D2466" s="278"/>
      <c r="E2466" s="278"/>
    </row>
    <row r="2467" spans="1:5" ht="12.75" thickBot="1" x14ac:dyDescent="0.25">
      <c r="A2467" s="62" t="s">
        <v>57</v>
      </c>
      <c r="B2467" s="279"/>
      <c r="C2467" s="278"/>
      <c r="D2467" s="278"/>
      <c r="E2467" s="278"/>
    </row>
    <row r="2468" spans="1:5" ht="12.75" thickBot="1" x14ac:dyDescent="0.25">
      <c r="A2468" s="62" t="s">
        <v>58</v>
      </c>
      <c r="B2468" s="279"/>
      <c r="C2468" s="278"/>
      <c r="D2468" s="278"/>
      <c r="E2468" s="278"/>
    </row>
    <row r="2469" spans="1:5" ht="12.75" thickBot="1" x14ac:dyDescent="0.25">
      <c r="A2469" s="61" t="s">
        <v>26</v>
      </c>
      <c r="B2469" s="279">
        <f>B2470</f>
        <v>510439</v>
      </c>
      <c r="C2469" s="278">
        <f>C2470</f>
        <v>531005</v>
      </c>
      <c r="D2469" s="278">
        <f>D2470</f>
        <v>490000</v>
      </c>
      <c r="E2469" s="278">
        <f>E2470</f>
        <v>477000</v>
      </c>
    </row>
    <row r="2470" spans="1:5" ht="12.75" thickBot="1" x14ac:dyDescent="0.25">
      <c r="A2470" s="62" t="s">
        <v>57</v>
      </c>
      <c r="B2470" s="279">
        <v>510439</v>
      </c>
      <c r="C2470" s="279">
        <v>531005</v>
      </c>
      <c r="D2470" s="279">
        <v>490000</v>
      </c>
      <c r="E2470" s="279">
        <v>477000</v>
      </c>
    </row>
    <row r="2471" spans="1:5" ht="12.75" thickBot="1" x14ac:dyDescent="0.25">
      <c r="A2471" s="62" t="s">
        <v>58</v>
      </c>
      <c r="B2471" s="279"/>
      <c r="C2471" s="278"/>
      <c r="D2471" s="278"/>
      <c r="E2471" s="278"/>
    </row>
    <row r="2472" spans="1:5" ht="12.75" thickBot="1" x14ac:dyDescent="0.25">
      <c r="A2472" s="61" t="s">
        <v>27</v>
      </c>
      <c r="B2472" s="279"/>
      <c r="C2472" s="278"/>
      <c r="D2472" s="278"/>
      <c r="E2472" s="278"/>
    </row>
    <row r="2473" spans="1:5" ht="12.75" thickBot="1" x14ac:dyDescent="0.25">
      <c r="A2473" s="62" t="s">
        <v>57</v>
      </c>
      <c r="B2473" s="279"/>
      <c r="C2473" s="278"/>
      <c r="D2473" s="278"/>
      <c r="E2473" s="278"/>
    </row>
    <row r="2474" spans="1:5" ht="12.75" thickBot="1" x14ac:dyDescent="0.25">
      <c r="A2474" s="62" t="s">
        <v>58</v>
      </c>
      <c r="B2474" s="279"/>
      <c r="C2474" s="278"/>
      <c r="D2474" s="278"/>
      <c r="E2474" s="278"/>
    </row>
    <row r="2475" spans="1:5" ht="12.75" thickBot="1" x14ac:dyDescent="0.25">
      <c r="A2475" s="61" t="s">
        <v>28</v>
      </c>
      <c r="B2475" s="279"/>
      <c r="C2475" s="278"/>
      <c r="D2475" s="278"/>
      <c r="E2475" s="278"/>
    </row>
    <row r="2476" spans="1:5" ht="12.75" thickBot="1" x14ac:dyDescent="0.25">
      <c r="A2476" s="62" t="s">
        <v>57</v>
      </c>
      <c r="B2476" s="279"/>
      <c r="C2476" s="278"/>
      <c r="D2476" s="278"/>
      <c r="E2476" s="278"/>
    </row>
    <row r="2477" spans="1:5" ht="12.75" thickBot="1" x14ac:dyDescent="0.25">
      <c r="A2477" s="62" t="s">
        <v>58</v>
      </c>
      <c r="B2477" s="279"/>
      <c r="C2477" s="278"/>
      <c r="D2477" s="278"/>
      <c r="E2477" s="278"/>
    </row>
    <row r="2478" spans="1:5" ht="12.75" thickBot="1" x14ac:dyDescent="0.25">
      <c r="A2478" s="61" t="s">
        <v>29</v>
      </c>
      <c r="B2478" s="279">
        <v>0</v>
      </c>
      <c r="C2478" s="278">
        <v>0</v>
      </c>
      <c r="D2478" s="278">
        <v>0</v>
      </c>
      <c r="E2478" s="278">
        <v>0</v>
      </c>
    </row>
    <row r="2479" spans="1:5" ht="12.75" thickBot="1" x14ac:dyDescent="0.25">
      <c r="A2479" s="62" t="s">
        <v>57</v>
      </c>
      <c r="B2479" s="279"/>
      <c r="C2479" s="278"/>
      <c r="D2479" s="278"/>
      <c r="E2479" s="278"/>
    </row>
    <row r="2480" spans="1:5" ht="12.75" thickBot="1" x14ac:dyDescent="0.25">
      <c r="A2480" s="62" t="s">
        <v>58</v>
      </c>
      <c r="B2480" s="279"/>
      <c r="C2480" s="278"/>
      <c r="D2480" s="278"/>
      <c r="E2480" s="278"/>
    </row>
    <row r="2481" spans="1:5" ht="24.75" thickBot="1" x14ac:dyDescent="0.25">
      <c r="A2481" s="61" t="s">
        <v>30</v>
      </c>
      <c r="B2481" s="279"/>
      <c r="C2481" s="278"/>
      <c r="D2481" s="278"/>
      <c r="E2481" s="278"/>
    </row>
    <row r="2482" spans="1:5" ht="12.75" thickBot="1" x14ac:dyDescent="0.25">
      <c r="A2482" s="62" t="s">
        <v>57</v>
      </c>
      <c r="B2482" s="279"/>
      <c r="C2482" s="278"/>
      <c r="D2482" s="278"/>
      <c r="E2482" s="278"/>
    </row>
    <row r="2483" spans="1:5" ht="12.75" thickBot="1" x14ac:dyDescent="0.25">
      <c r="A2483" s="62" t="s">
        <v>58</v>
      </c>
      <c r="B2483" s="279"/>
      <c r="C2483" s="278"/>
      <c r="D2483" s="278"/>
      <c r="E2483" s="278"/>
    </row>
    <row r="2484" spans="1:5" ht="12.75" thickBot="1" x14ac:dyDescent="0.25">
      <c r="A2484" s="70" t="s">
        <v>48</v>
      </c>
      <c r="B2484" s="279">
        <f>B2481+B2478+B2475+B2472+B2469+B2466+B2463</f>
        <v>510439</v>
      </c>
      <c r="C2484" s="279">
        <f>C2481+C2478+C2475+C2472+C2469+C2466+C2463</f>
        <v>531005</v>
      </c>
      <c r="D2484" s="279">
        <f>D2481+D2478+D2475+D2472+D2469+D2466+D2463</f>
        <v>490000</v>
      </c>
      <c r="E2484" s="279">
        <f>E2481+E2478+E2475+E2472+E2469+E2466+E2463</f>
        <v>477000</v>
      </c>
    </row>
    <row r="2485" spans="1:5" ht="12.75" thickBot="1" x14ac:dyDescent="0.25">
      <c r="A2485" s="100" t="s">
        <v>32</v>
      </c>
      <c r="B2485" s="283">
        <f>IF(B2484-B2455=0,0,"Error")</f>
        <v>0</v>
      </c>
      <c r="C2485" s="283">
        <f>IF(C2484-C2455=0,0,"Error")</f>
        <v>0</v>
      </c>
      <c r="D2485" s="283">
        <f>IF(D2484-D2455=0,0,"Error")</f>
        <v>0</v>
      </c>
      <c r="E2485" s="283">
        <f>IF(E2484-E2455=0,0,"Error")</f>
        <v>0</v>
      </c>
    </row>
    <row r="2486" spans="1:5" ht="12.75" thickBot="1" x14ac:dyDescent="0.25">
      <c r="A2486" s="65" t="s">
        <v>783</v>
      </c>
      <c r="B2486" s="437" t="s">
        <v>784</v>
      </c>
      <c r="C2486" s="438"/>
      <c r="D2486" s="438"/>
      <c r="E2486" s="439"/>
    </row>
    <row r="2487" spans="1:5" ht="12.75" customHeight="1" thickBot="1" x14ac:dyDescent="0.25">
      <c r="A2487" s="59" t="s">
        <v>15</v>
      </c>
      <c r="B2487" s="429" t="s">
        <v>785</v>
      </c>
      <c r="C2487" s="430"/>
      <c r="D2487" s="430"/>
      <c r="E2487" s="431"/>
    </row>
    <row r="2488" spans="1:5" ht="12.75" thickBot="1" x14ac:dyDescent="0.25">
      <c r="A2488" s="59" t="s">
        <v>16</v>
      </c>
      <c r="B2488" s="437" t="s">
        <v>786</v>
      </c>
      <c r="C2488" s="438"/>
      <c r="D2488" s="438"/>
      <c r="E2488" s="439"/>
    </row>
    <row r="2489" spans="1:5" x14ac:dyDescent="0.2">
      <c r="A2489" s="432"/>
      <c r="B2489" s="273">
        <v>2019</v>
      </c>
      <c r="C2489" s="274">
        <v>2020</v>
      </c>
      <c r="D2489" s="274">
        <v>2021</v>
      </c>
      <c r="E2489" s="274">
        <v>2022</v>
      </c>
    </row>
    <row r="2490" spans="1:5" ht="12.75" thickBot="1" x14ac:dyDescent="0.25">
      <c r="A2490" s="433"/>
      <c r="B2490" s="275" t="s">
        <v>8</v>
      </c>
      <c r="C2490" s="276" t="s">
        <v>9</v>
      </c>
      <c r="D2490" s="276" t="s">
        <v>9</v>
      </c>
      <c r="E2490" s="276" t="s">
        <v>9</v>
      </c>
    </row>
    <row r="2491" spans="1:5" ht="12.75" thickBot="1" x14ac:dyDescent="0.25">
      <c r="A2491" s="60" t="s">
        <v>17</v>
      </c>
      <c r="B2491" s="209">
        <v>9857</v>
      </c>
      <c r="C2491" s="209">
        <v>9857</v>
      </c>
      <c r="D2491" s="209">
        <v>9857</v>
      </c>
      <c r="E2491" s="209">
        <v>9857</v>
      </c>
    </row>
    <row r="2492" spans="1:5" ht="12.75" thickBot="1" x14ac:dyDescent="0.25">
      <c r="A2492" s="60" t="s">
        <v>18</v>
      </c>
      <c r="B2492" s="209">
        <f>B2521</f>
        <v>600000</v>
      </c>
      <c r="C2492" s="209">
        <f>C2521</f>
        <v>560229</v>
      </c>
      <c r="D2492" s="209">
        <f>D2521</f>
        <v>596949</v>
      </c>
      <c r="E2492" s="209">
        <f>E2521</f>
        <v>619334</v>
      </c>
    </row>
    <row r="2493" spans="1:5" ht="12.75" thickBot="1" x14ac:dyDescent="0.25">
      <c r="A2493" s="60" t="s">
        <v>19</v>
      </c>
      <c r="B2493" s="209">
        <f>B2492/B2491</f>
        <v>60.870447397788375</v>
      </c>
      <c r="C2493" s="209">
        <f>C2492/C2491</f>
        <v>56.835649792025968</v>
      </c>
      <c r="D2493" s="209">
        <f>D2492/D2491</f>
        <v>60.56092117277062</v>
      </c>
      <c r="E2493" s="209">
        <f>E2492/E2491</f>
        <v>62.831896114436439</v>
      </c>
    </row>
    <row r="2494" spans="1:5" ht="12.75" thickBot="1" x14ac:dyDescent="0.25">
      <c r="A2494" s="60" t="s">
        <v>20</v>
      </c>
      <c r="B2494" s="209"/>
      <c r="C2494" s="277">
        <f t="shared" ref="C2494:E2496" si="85">C2491/B2491-1</f>
        <v>0</v>
      </c>
      <c r="D2494" s="277">
        <f t="shared" si="85"/>
        <v>0</v>
      </c>
      <c r="E2494" s="277">
        <f t="shared" si="85"/>
        <v>0</v>
      </c>
    </row>
    <row r="2495" spans="1:5" ht="12.75" thickBot="1" x14ac:dyDescent="0.25">
      <c r="A2495" s="60" t="s">
        <v>22</v>
      </c>
      <c r="B2495" s="209"/>
      <c r="C2495" s="277">
        <f t="shared" si="85"/>
        <v>-6.6285000000000038E-2</v>
      </c>
      <c r="D2495" s="277">
        <f t="shared" si="85"/>
        <v>6.5544625501357423E-2</v>
      </c>
      <c r="E2495" s="277">
        <f t="shared" si="85"/>
        <v>3.7499015828822868E-2</v>
      </c>
    </row>
    <row r="2496" spans="1:5" ht="12.75" thickBot="1" x14ac:dyDescent="0.25">
      <c r="A2496" s="60" t="s">
        <v>23</v>
      </c>
      <c r="B2496" s="209"/>
      <c r="C2496" s="277">
        <f t="shared" si="85"/>
        <v>-6.6285000000000038E-2</v>
      </c>
      <c r="D2496" s="277">
        <f t="shared" si="85"/>
        <v>6.5544625501357423E-2</v>
      </c>
      <c r="E2496" s="277">
        <f t="shared" si="85"/>
        <v>3.7499015828822868E-2</v>
      </c>
    </row>
    <row r="2497" spans="1:5" ht="12.75" customHeight="1" thickBot="1" x14ac:dyDescent="0.25">
      <c r="A2497" s="434" t="s">
        <v>787</v>
      </c>
      <c r="B2497" s="435"/>
      <c r="C2497" s="435"/>
      <c r="D2497" s="435"/>
      <c r="E2497" s="436"/>
    </row>
    <row r="2498" spans="1:5" x14ac:dyDescent="0.2">
      <c r="A2498" s="432"/>
      <c r="B2498" s="273">
        <v>2019</v>
      </c>
      <c r="C2498" s="274">
        <v>2020</v>
      </c>
      <c r="D2498" s="274">
        <v>2021</v>
      </c>
      <c r="E2498" s="274">
        <v>2022</v>
      </c>
    </row>
    <row r="2499" spans="1:5" ht="12.75" thickBot="1" x14ac:dyDescent="0.25">
      <c r="A2499" s="433"/>
      <c r="B2499" s="275" t="s">
        <v>8</v>
      </c>
      <c r="C2499" s="276" t="s">
        <v>9</v>
      </c>
      <c r="D2499" s="276" t="s">
        <v>9</v>
      </c>
      <c r="E2499" s="276" t="s">
        <v>9</v>
      </c>
    </row>
    <row r="2500" spans="1:5" ht="12.75" thickBot="1" x14ac:dyDescent="0.25">
      <c r="A2500" s="61" t="s">
        <v>24</v>
      </c>
      <c r="B2500" s="278"/>
      <c r="C2500" s="278"/>
      <c r="D2500" s="278"/>
      <c r="E2500" s="278"/>
    </row>
    <row r="2501" spans="1:5" ht="12.75" thickBot="1" x14ac:dyDescent="0.25">
      <c r="A2501" s="62" t="s">
        <v>57</v>
      </c>
      <c r="B2501" s="279"/>
      <c r="C2501" s="280"/>
      <c r="D2501" s="280"/>
      <c r="E2501" s="280"/>
    </row>
    <row r="2502" spans="1:5" ht="12.75" thickBot="1" x14ac:dyDescent="0.25">
      <c r="A2502" s="62" t="s">
        <v>58</v>
      </c>
      <c r="B2502" s="279"/>
      <c r="C2502" s="280"/>
      <c r="D2502" s="280"/>
      <c r="E2502" s="280"/>
    </row>
    <row r="2503" spans="1:5" ht="24.75" thickBot="1" x14ac:dyDescent="0.25">
      <c r="A2503" s="61" t="s">
        <v>25</v>
      </c>
      <c r="B2503" s="278"/>
      <c r="C2503" s="278"/>
      <c r="D2503" s="278"/>
      <c r="E2503" s="278"/>
    </row>
    <row r="2504" spans="1:5" ht="12.75" thickBot="1" x14ac:dyDescent="0.25">
      <c r="A2504" s="62" t="s">
        <v>57</v>
      </c>
      <c r="B2504" s="279"/>
      <c r="C2504" s="278"/>
      <c r="D2504" s="278"/>
      <c r="E2504" s="278"/>
    </row>
    <row r="2505" spans="1:5" ht="12.75" thickBot="1" x14ac:dyDescent="0.25">
      <c r="A2505" s="62" t="s">
        <v>58</v>
      </c>
      <c r="B2505" s="279"/>
      <c r="C2505" s="278"/>
      <c r="D2505" s="278"/>
      <c r="E2505" s="278"/>
    </row>
    <row r="2506" spans="1:5" ht="12.75" thickBot="1" x14ac:dyDescent="0.25">
      <c r="A2506" s="61" t="s">
        <v>26</v>
      </c>
      <c r="B2506" s="279">
        <f>B2507</f>
        <v>600000</v>
      </c>
      <c r="C2506" s="278">
        <f>C2507</f>
        <v>560229</v>
      </c>
      <c r="D2506" s="278">
        <f>D2507</f>
        <v>596949</v>
      </c>
      <c r="E2506" s="278">
        <f>E2507</f>
        <v>619334</v>
      </c>
    </row>
    <row r="2507" spans="1:5" ht="12.75" thickBot="1" x14ac:dyDescent="0.25">
      <c r="A2507" s="62" t="s">
        <v>57</v>
      </c>
      <c r="B2507" s="279">
        <v>600000</v>
      </c>
      <c r="C2507" s="278">
        <v>560229</v>
      </c>
      <c r="D2507" s="278">
        <v>596949</v>
      </c>
      <c r="E2507" s="278">
        <v>619334</v>
      </c>
    </row>
    <row r="2508" spans="1:5" ht="12.75" thickBot="1" x14ac:dyDescent="0.25">
      <c r="A2508" s="62" t="s">
        <v>58</v>
      </c>
      <c r="B2508" s="279"/>
      <c r="C2508" s="278"/>
      <c r="D2508" s="278"/>
      <c r="E2508" s="278"/>
    </row>
    <row r="2509" spans="1:5" ht="12.75" thickBot="1" x14ac:dyDescent="0.25">
      <c r="A2509" s="61" t="s">
        <v>27</v>
      </c>
      <c r="B2509" s="279"/>
      <c r="C2509" s="278"/>
      <c r="D2509" s="278"/>
      <c r="E2509" s="278"/>
    </row>
    <row r="2510" spans="1:5" ht="12.75" thickBot="1" x14ac:dyDescent="0.25">
      <c r="A2510" s="62" t="s">
        <v>57</v>
      </c>
      <c r="B2510" s="279"/>
      <c r="C2510" s="278"/>
      <c r="D2510" s="278"/>
      <c r="E2510" s="278"/>
    </row>
    <row r="2511" spans="1:5" ht="12.75" thickBot="1" x14ac:dyDescent="0.25">
      <c r="A2511" s="62" t="s">
        <v>58</v>
      </c>
      <c r="B2511" s="279"/>
      <c r="C2511" s="278"/>
      <c r="D2511" s="278"/>
      <c r="E2511" s="278"/>
    </row>
    <row r="2512" spans="1:5" ht="12.75" thickBot="1" x14ac:dyDescent="0.25">
      <c r="A2512" s="61" t="s">
        <v>28</v>
      </c>
      <c r="B2512" s="279"/>
      <c r="C2512" s="278"/>
      <c r="D2512" s="278"/>
      <c r="E2512" s="278"/>
    </row>
    <row r="2513" spans="1:5" ht="12.75" thickBot="1" x14ac:dyDescent="0.25">
      <c r="A2513" s="62" t="s">
        <v>57</v>
      </c>
      <c r="B2513" s="279"/>
      <c r="C2513" s="278"/>
      <c r="D2513" s="278"/>
      <c r="E2513" s="278"/>
    </row>
    <row r="2514" spans="1:5" ht="12.75" thickBot="1" x14ac:dyDescent="0.25">
      <c r="A2514" s="62" t="s">
        <v>58</v>
      </c>
      <c r="B2514" s="279"/>
      <c r="C2514" s="278"/>
      <c r="D2514" s="278"/>
      <c r="E2514" s="278"/>
    </row>
    <row r="2515" spans="1:5" ht="12.75" thickBot="1" x14ac:dyDescent="0.25">
      <c r="A2515" s="61" t="s">
        <v>29</v>
      </c>
      <c r="B2515" s="279">
        <v>0</v>
      </c>
      <c r="C2515" s="278">
        <v>0</v>
      </c>
      <c r="D2515" s="278">
        <v>0</v>
      </c>
      <c r="E2515" s="278">
        <v>0</v>
      </c>
    </row>
    <row r="2516" spans="1:5" ht="12.75" thickBot="1" x14ac:dyDescent="0.25">
      <c r="A2516" s="62" t="s">
        <v>57</v>
      </c>
      <c r="B2516" s="279"/>
      <c r="C2516" s="278"/>
      <c r="D2516" s="278"/>
      <c r="E2516" s="278"/>
    </row>
    <row r="2517" spans="1:5" ht="12.75" thickBot="1" x14ac:dyDescent="0.25">
      <c r="A2517" s="62" t="s">
        <v>58</v>
      </c>
      <c r="B2517" s="279"/>
      <c r="C2517" s="278"/>
      <c r="D2517" s="278"/>
      <c r="E2517" s="278"/>
    </row>
    <row r="2518" spans="1:5" ht="24.75" thickBot="1" x14ac:dyDescent="0.25">
      <c r="A2518" s="61" t="s">
        <v>30</v>
      </c>
      <c r="B2518" s="279"/>
      <c r="C2518" s="278"/>
      <c r="D2518" s="278"/>
      <c r="E2518" s="278"/>
    </row>
    <row r="2519" spans="1:5" ht="12.75" thickBot="1" x14ac:dyDescent="0.25">
      <c r="A2519" s="62" t="s">
        <v>57</v>
      </c>
      <c r="B2519" s="279"/>
      <c r="C2519" s="278"/>
      <c r="D2519" s="278"/>
      <c r="E2519" s="278"/>
    </row>
    <row r="2520" spans="1:5" ht="12.75" thickBot="1" x14ac:dyDescent="0.25">
      <c r="A2520" s="62" t="s">
        <v>58</v>
      </c>
      <c r="B2520" s="279"/>
      <c r="C2520" s="278"/>
      <c r="D2520" s="278"/>
      <c r="E2520" s="278"/>
    </row>
    <row r="2521" spans="1:5" ht="12.75" thickBot="1" x14ac:dyDescent="0.25">
      <c r="A2521" s="70" t="s">
        <v>713</v>
      </c>
      <c r="B2521" s="279">
        <f>B2518+B2515+B2512+B2509+B2506+B2503+B2500</f>
        <v>600000</v>
      </c>
      <c r="C2521" s="279">
        <f>C2518+C2515+C2512+C2509+C2506+C2503+C2500</f>
        <v>560229</v>
      </c>
      <c r="D2521" s="279">
        <f>D2518+D2515+D2512+D2509+D2506+D2503+D2500</f>
        <v>596949</v>
      </c>
      <c r="E2521" s="279">
        <f>E2518+E2515+E2512+E2509+E2506+E2503+E2500</f>
        <v>619334</v>
      </c>
    </row>
    <row r="2522" spans="1:5" ht="12.75" thickBot="1" x14ac:dyDescent="0.25">
      <c r="A2522" s="64" t="s">
        <v>32</v>
      </c>
      <c r="B2522" s="283">
        <f>IF(B2521-B2492=0,0,"Error")</f>
        <v>0</v>
      </c>
      <c r="C2522" s="283">
        <f>IF(C2521-C2492=0,0,"Error")</f>
        <v>0</v>
      </c>
      <c r="D2522" s="283">
        <f>IF(D2521-D2492=0,0,"Error")</f>
        <v>0</v>
      </c>
      <c r="E2522" s="283">
        <f>IF(E2521-E2492=0,0,"Error")</f>
        <v>0</v>
      </c>
    </row>
    <row r="2523" spans="1:5" ht="12.75" thickBot="1" x14ac:dyDescent="0.25">
      <c r="A2523" s="65" t="s">
        <v>788</v>
      </c>
      <c r="B2523" s="437" t="s">
        <v>789</v>
      </c>
      <c r="C2523" s="438"/>
      <c r="D2523" s="438"/>
      <c r="E2523" s="439"/>
    </row>
    <row r="2524" spans="1:5" ht="12.75" customHeight="1" thickBot="1" x14ac:dyDescent="0.25">
      <c r="A2524" s="59" t="s">
        <v>15</v>
      </c>
      <c r="B2524" s="429" t="s">
        <v>790</v>
      </c>
      <c r="C2524" s="430"/>
      <c r="D2524" s="430"/>
      <c r="E2524" s="431"/>
    </row>
    <row r="2525" spans="1:5" ht="12.75" thickBot="1" x14ac:dyDescent="0.25">
      <c r="A2525" s="59" t="s">
        <v>16</v>
      </c>
      <c r="B2525" s="437" t="s">
        <v>791</v>
      </c>
      <c r="C2525" s="438"/>
      <c r="D2525" s="438"/>
      <c r="E2525" s="439"/>
    </row>
    <row r="2526" spans="1:5" x14ac:dyDescent="0.2">
      <c r="A2526" s="432"/>
      <c r="B2526" s="273">
        <v>2019</v>
      </c>
      <c r="C2526" s="274">
        <v>2020</v>
      </c>
      <c r="D2526" s="274">
        <v>2021</v>
      </c>
      <c r="E2526" s="274">
        <v>2022</v>
      </c>
    </row>
    <row r="2527" spans="1:5" ht="12.75" thickBot="1" x14ac:dyDescent="0.25">
      <c r="A2527" s="433"/>
      <c r="B2527" s="275" t="s">
        <v>8</v>
      </c>
      <c r="C2527" s="276" t="s">
        <v>9</v>
      </c>
      <c r="D2527" s="276" t="s">
        <v>9</v>
      </c>
      <c r="E2527" s="276" t="s">
        <v>9</v>
      </c>
    </row>
    <row r="2528" spans="1:5" ht="12.75" thickBot="1" x14ac:dyDescent="0.25">
      <c r="A2528" s="60" t="s">
        <v>17</v>
      </c>
      <c r="B2528" s="209">
        <v>20739</v>
      </c>
      <c r="C2528" s="209">
        <v>20739</v>
      </c>
      <c r="D2528" s="209">
        <v>20739</v>
      </c>
      <c r="E2528" s="209">
        <v>20739</v>
      </c>
    </row>
    <row r="2529" spans="1:5" ht="12.75" thickBot="1" x14ac:dyDescent="0.25">
      <c r="A2529" s="60" t="s">
        <v>18</v>
      </c>
      <c r="B2529" s="209">
        <f>B2558</f>
        <v>1523677</v>
      </c>
      <c r="C2529" s="209">
        <f>C2558</f>
        <v>1591721</v>
      </c>
      <c r="D2529" s="209">
        <f>D2558</f>
        <v>1659606</v>
      </c>
      <c r="E2529" s="209">
        <f>E2558</f>
        <v>1650221</v>
      </c>
    </row>
    <row r="2530" spans="1:5" ht="12.75" thickBot="1" x14ac:dyDescent="0.25">
      <c r="A2530" s="60" t="s">
        <v>19</v>
      </c>
      <c r="B2530" s="209">
        <f>B2529/B2528</f>
        <v>73.469164376295865</v>
      </c>
      <c r="C2530" s="209">
        <f>C2529/C2528</f>
        <v>76.750132600414673</v>
      </c>
      <c r="D2530" s="209">
        <f>D2529/D2528</f>
        <v>80.023434109648491</v>
      </c>
      <c r="E2530" s="209">
        <f>E2529/E2528</f>
        <v>79.570905058103094</v>
      </c>
    </row>
    <row r="2531" spans="1:5" ht="12.75" thickBot="1" x14ac:dyDescent="0.25">
      <c r="A2531" s="60" t="s">
        <v>20</v>
      </c>
      <c r="B2531" s="209"/>
      <c r="C2531" s="277">
        <f t="shared" ref="C2531:E2533" si="86">C2528/B2528-1</f>
        <v>0</v>
      </c>
      <c r="D2531" s="277">
        <f t="shared" si="86"/>
        <v>0</v>
      </c>
      <c r="E2531" s="277">
        <f t="shared" si="86"/>
        <v>0</v>
      </c>
    </row>
    <row r="2532" spans="1:5" ht="12.75" thickBot="1" x14ac:dyDescent="0.25">
      <c r="A2532" s="60" t="s">
        <v>22</v>
      </c>
      <c r="B2532" s="209"/>
      <c r="C2532" s="277">
        <f t="shared" si="86"/>
        <v>4.4657758829463212E-2</v>
      </c>
      <c r="D2532" s="277">
        <f t="shared" si="86"/>
        <v>4.2648805915106891E-2</v>
      </c>
      <c r="E2532" s="277">
        <f t="shared" si="86"/>
        <v>-5.6549566583875555E-3</v>
      </c>
    </row>
    <row r="2533" spans="1:5" ht="12.75" thickBot="1" x14ac:dyDescent="0.25">
      <c r="A2533" s="60" t="s">
        <v>23</v>
      </c>
      <c r="B2533" s="209"/>
      <c r="C2533" s="277">
        <f t="shared" si="86"/>
        <v>4.4657758829463212E-2</v>
      </c>
      <c r="D2533" s="277">
        <f t="shared" si="86"/>
        <v>4.2648805915107113E-2</v>
      </c>
      <c r="E2533" s="277">
        <f t="shared" si="86"/>
        <v>-5.6549566583875555E-3</v>
      </c>
    </row>
    <row r="2534" spans="1:5" ht="12.75" customHeight="1" thickBot="1" x14ac:dyDescent="0.25">
      <c r="A2534" s="434" t="s">
        <v>792</v>
      </c>
      <c r="B2534" s="435"/>
      <c r="C2534" s="435"/>
      <c r="D2534" s="435"/>
      <c r="E2534" s="436"/>
    </row>
    <row r="2535" spans="1:5" x14ac:dyDescent="0.2">
      <c r="A2535" s="432"/>
      <c r="B2535" s="273">
        <v>2019</v>
      </c>
      <c r="C2535" s="274">
        <v>2020</v>
      </c>
      <c r="D2535" s="274">
        <v>2021</v>
      </c>
      <c r="E2535" s="274">
        <v>2022</v>
      </c>
    </row>
    <row r="2536" spans="1:5" ht="12.75" thickBot="1" x14ac:dyDescent="0.25">
      <c r="A2536" s="433"/>
      <c r="B2536" s="275" t="s">
        <v>8</v>
      </c>
      <c r="C2536" s="276" t="s">
        <v>9</v>
      </c>
      <c r="D2536" s="276" t="s">
        <v>9</v>
      </c>
      <c r="E2536" s="276" t="s">
        <v>9</v>
      </c>
    </row>
    <row r="2537" spans="1:5" ht="12.75" thickBot="1" x14ac:dyDescent="0.25">
      <c r="A2537" s="61" t="s">
        <v>24</v>
      </c>
      <c r="B2537" s="278">
        <f>B2538</f>
        <v>820704</v>
      </c>
      <c r="C2537" s="278">
        <f>C2538+C2539</f>
        <v>813326</v>
      </c>
      <c r="D2537" s="278">
        <f>D2538+D2539</f>
        <v>813326</v>
      </c>
      <c r="E2537" s="278">
        <f>E2538+E2539</f>
        <v>813326</v>
      </c>
    </row>
    <row r="2538" spans="1:5" ht="12.75" thickBot="1" x14ac:dyDescent="0.25">
      <c r="A2538" s="62" t="s">
        <v>57</v>
      </c>
      <c r="B2538" s="279">
        <f>110600+710104</f>
        <v>820704</v>
      </c>
      <c r="C2538" s="278">
        <v>813326</v>
      </c>
      <c r="D2538" s="278">
        <v>813326</v>
      </c>
      <c r="E2538" s="278">
        <v>813326</v>
      </c>
    </row>
    <row r="2539" spans="1:5" ht="12.75" thickBot="1" x14ac:dyDescent="0.25">
      <c r="A2539" s="62" t="s">
        <v>58</v>
      </c>
      <c r="B2539" s="279"/>
      <c r="C2539" s="280"/>
      <c r="D2539" s="280"/>
      <c r="E2539" s="280"/>
    </row>
    <row r="2540" spans="1:5" ht="24.75" thickBot="1" x14ac:dyDescent="0.25">
      <c r="A2540" s="61" t="s">
        <v>25</v>
      </c>
      <c r="B2540" s="278">
        <f>B2541</f>
        <v>138178</v>
      </c>
      <c r="C2540" s="278">
        <f>C2541+C2542</f>
        <v>139195</v>
      </c>
      <c r="D2540" s="278">
        <f>D2541+D2542</f>
        <v>139195</v>
      </c>
      <c r="E2540" s="278">
        <f>E2541+E2542</f>
        <v>139195</v>
      </c>
    </row>
    <row r="2541" spans="1:5" ht="12.75" thickBot="1" x14ac:dyDescent="0.25">
      <c r="A2541" s="62" t="s">
        <v>57</v>
      </c>
      <c r="B2541" s="279">
        <f>17884+120294</f>
        <v>138178</v>
      </c>
      <c r="C2541" s="278">
        <v>139195</v>
      </c>
      <c r="D2541" s="278">
        <v>139195</v>
      </c>
      <c r="E2541" s="278">
        <v>139195</v>
      </c>
    </row>
    <row r="2542" spans="1:5" ht="12.75" thickBot="1" x14ac:dyDescent="0.25">
      <c r="A2542" s="62" t="s">
        <v>58</v>
      </c>
      <c r="B2542" s="279"/>
      <c r="C2542" s="278"/>
      <c r="D2542" s="278"/>
      <c r="E2542" s="278"/>
    </row>
    <row r="2543" spans="1:5" ht="12.75" thickBot="1" x14ac:dyDescent="0.25">
      <c r="A2543" s="61" t="s">
        <v>26</v>
      </c>
      <c r="B2543" s="279">
        <f>B2544</f>
        <v>310445</v>
      </c>
      <c r="C2543" s="278">
        <f>C2544+C2545</f>
        <v>384850</v>
      </c>
      <c r="D2543" s="278">
        <f>D2544+D2545</f>
        <v>452735</v>
      </c>
      <c r="E2543" s="278">
        <f>E2544+E2545</f>
        <v>443350</v>
      </c>
    </row>
    <row r="2544" spans="1:5" ht="12.75" thickBot="1" x14ac:dyDescent="0.25">
      <c r="A2544" s="62" t="s">
        <v>57</v>
      </c>
      <c r="B2544" s="279">
        <v>310445</v>
      </c>
      <c r="C2544" s="278">
        <f>-62000+446850</f>
        <v>384850</v>
      </c>
      <c r="D2544" s="278">
        <f>-62000+514735</f>
        <v>452735</v>
      </c>
      <c r="E2544" s="278">
        <v>443350</v>
      </c>
    </row>
    <row r="2545" spans="1:5" ht="12.75" thickBot="1" x14ac:dyDescent="0.25">
      <c r="A2545" s="62" t="s">
        <v>58</v>
      </c>
      <c r="B2545" s="279"/>
      <c r="C2545" s="278"/>
      <c r="D2545" s="278"/>
      <c r="E2545" s="278"/>
    </row>
    <row r="2546" spans="1:5" ht="12.75" thickBot="1" x14ac:dyDescent="0.25">
      <c r="A2546" s="61" t="s">
        <v>27</v>
      </c>
      <c r="B2546" s="279"/>
      <c r="C2546" s="278"/>
      <c r="D2546" s="278"/>
      <c r="E2546" s="278"/>
    </row>
    <row r="2547" spans="1:5" ht="12.75" thickBot="1" x14ac:dyDescent="0.25">
      <c r="A2547" s="62" t="s">
        <v>57</v>
      </c>
      <c r="B2547" s="279"/>
      <c r="C2547" s="278"/>
      <c r="D2547" s="278"/>
      <c r="E2547" s="278"/>
    </row>
    <row r="2548" spans="1:5" ht="12.75" thickBot="1" x14ac:dyDescent="0.25">
      <c r="A2548" s="62" t="s">
        <v>58</v>
      </c>
      <c r="B2548" s="279"/>
      <c r="C2548" s="278"/>
      <c r="D2548" s="278"/>
      <c r="E2548" s="278"/>
    </row>
    <row r="2549" spans="1:5" ht="12.75" thickBot="1" x14ac:dyDescent="0.25">
      <c r="A2549" s="61" t="s">
        <v>28</v>
      </c>
      <c r="B2549" s="279"/>
      <c r="C2549" s="278"/>
      <c r="D2549" s="278"/>
      <c r="E2549" s="278"/>
    </row>
    <row r="2550" spans="1:5" ht="12.75" thickBot="1" x14ac:dyDescent="0.25">
      <c r="A2550" s="62" t="s">
        <v>57</v>
      </c>
      <c r="B2550" s="279"/>
      <c r="C2550" s="278"/>
      <c r="D2550" s="278"/>
      <c r="E2550" s="278"/>
    </row>
    <row r="2551" spans="1:5" ht="12.75" thickBot="1" x14ac:dyDescent="0.25">
      <c r="A2551" s="62" t="s">
        <v>58</v>
      </c>
      <c r="B2551" s="279"/>
      <c r="C2551" s="278"/>
      <c r="D2551" s="278"/>
      <c r="E2551" s="278"/>
    </row>
    <row r="2552" spans="1:5" ht="12.75" thickBot="1" x14ac:dyDescent="0.25">
      <c r="A2552" s="61" t="s">
        <v>29</v>
      </c>
      <c r="B2552" s="279">
        <v>0</v>
      </c>
      <c r="C2552" s="278">
        <v>0</v>
      </c>
      <c r="D2552" s="278">
        <v>0</v>
      </c>
      <c r="E2552" s="278">
        <v>0</v>
      </c>
    </row>
    <row r="2553" spans="1:5" ht="12.75" thickBot="1" x14ac:dyDescent="0.25">
      <c r="A2553" s="62" t="s">
        <v>57</v>
      </c>
      <c r="B2553" s="279"/>
      <c r="C2553" s="278"/>
      <c r="D2553" s="278"/>
      <c r="E2553" s="278"/>
    </row>
    <row r="2554" spans="1:5" ht="12.75" thickBot="1" x14ac:dyDescent="0.25">
      <c r="A2554" s="62" t="s">
        <v>58</v>
      </c>
      <c r="B2554" s="279"/>
      <c r="C2554" s="278"/>
      <c r="D2554" s="278"/>
      <c r="E2554" s="278"/>
    </row>
    <row r="2555" spans="1:5" ht="24.75" thickBot="1" x14ac:dyDescent="0.25">
      <c r="A2555" s="61" t="s">
        <v>30</v>
      </c>
      <c r="B2555" s="279">
        <f>B2556</f>
        <v>254350</v>
      </c>
      <c r="C2555" s="279">
        <f>C2556</f>
        <v>254350</v>
      </c>
      <c r="D2555" s="279">
        <f>D2556</f>
        <v>254350</v>
      </c>
      <c r="E2555" s="279">
        <f>E2556</f>
        <v>254350</v>
      </c>
    </row>
    <row r="2556" spans="1:5" ht="12.75" thickBot="1" x14ac:dyDescent="0.25">
      <c r="A2556" s="62" t="s">
        <v>57</v>
      </c>
      <c r="B2556" s="279">
        <v>254350</v>
      </c>
      <c r="C2556" s="279">
        <v>254350</v>
      </c>
      <c r="D2556" s="279">
        <v>254350</v>
      </c>
      <c r="E2556" s="279">
        <v>254350</v>
      </c>
    </row>
    <row r="2557" spans="1:5" s="104" customFormat="1" ht="14.25" thickBot="1" x14ac:dyDescent="0.3">
      <c r="A2557" s="62" t="s">
        <v>58</v>
      </c>
      <c r="B2557" s="279"/>
      <c r="C2557" s="278"/>
      <c r="D2557" s="278"/>
      <c r="E2557" s="278"/>
    </row>
    <row r="2558" spans="1:5" s="104" customFormat="1" ht="14.25" thickBot="1" x14ac:dyDescent="0.3">
      <c r="A2558" s="70" t="s">
        <v>74</v>
      </c>
      <c r="B2558" s="279">
        <f>B2555+B2552+B2549+B2546+B2543+B2540+B2537</f>
        <v>1523677</v>
      </c>
      <c r="C2558" s="279">
        <f>C2555+C2552+C2549+C2546+C2543+C2540+C2537</f>
        <v>1591721</v>
      </c>
      <c r="D2558" s="279">
        <f>D2555+D2552+D2549+D2546+D2543+D2540+D2537</f>
        <v>1659606</v>
      </c>
      <c r="E2558" s="279">
        <f>E2555+E2552+E2549+E2546+E2543+E2540+E2537</f>
        <v>1650221</v>
      </c>
    </row>
    <row r="2559" spans="1:5" s="104" customFormat="1" ht="14.25" thickBot="1" x14ac:dyDescent="0.3">
      <c r="A2559" s="100" t="s">
        <v>32</v>
      </c>
      <c r="B2559" s="283">
        <f>IF(B2558-B2529=0,0,"Error")</f>
        <v>0</v>
      </c>
      <c r="C2559" s="283">
        <f>IF(C2558-C2529=0,0,"Error")</f>
        <v>0</v>
      </c>
      <c r="D2559" s="283">
        <f>IF(D2558-D2529=0,0,"Error")</f>
        <v>0</v>
      </c>
      <c r="E2559" s="283">
        <f>IF(E2558-E2529=0,0,"Error")</f>
        <v>0</v>
      </c>
    </row>
    <row r="2560" spans="1:5" s="104" customFormat="1" ht="14.25" thickBot="1" x14ac:dyDescent="0.3">
      <c r="A2560" s="522" t="s">
        <v>42</v>
      </c>
      <c r="B2560" s="509"/>
      <c r="C2560" s="509"/>
      <c r="D2560" s="509"/>
      <c r="E2560" s="510"/>
    </row>
    <row r="2561" spans="1:5" s="104" customFormat="1" ht="14.25" thickBot="1" x14ac:dyDescent="0.3">
      <c r="A2561" s="508" t="s">
        <v>34</v>
      </c>
      <c r="B2561" s="509"/>
      <c r="C2561" s="509"/>
      <c r="D2561" s="509"/>
      <c r="E2561" s="510"/>
    </row>
    <row r="2562" spans="1:5" s="104" customFormat="1" ht="14.25" thickBot="1" x14ac:dyDescent="0.3">
      <c r="A2562" s="105" t="s">
        <v>77</v>
      </c>
      <c r="B2562" s="511" t="s">
        <v>793</v>
      </c>
      <c r="C2562" s="512"/>
      <c r="D2562" s="512"/>
      <c r="E2562" s="513"/>
    </row>
    <row r="2563" spans="1:5" s="104" customFormat="1" ht="34.5" thickBot="1" x14ac:dyDescent="0.3">
      <c r="A2563" s="106" t="s">
        <v>14</v>
      </c>
      <c r="B2563" s="300" t="s">
        <v>794</v>
      </c>
      <c r="C2563" s="301" t="s">
        <v>60</v>
      </c>
      <c r="D2563" s="487" t="s">
        <v>795</v>
      </c>
      <c r="E2563" s="488"/>
    </row>
    <row r="2564" spans="1:5" s="104" customFormat="1" ht="14.25" customHeight="1" thickBot="1" x14ac:dyDescent="0.3">
      <c r="A2564" s="107" t="s">
        <v>15</v>
      </c>
      <c r="B2564" s="514" t="s">
        <v>796</v>
      </c>
      <c r="C2564" s="515"/>
      <c r="D2564" s="515"/>
      <c r="E2564" s="516"/>
    </row>
    <row r="2565" spans="1:5" s="104" customFormat="1" ht="14.25" thickBot="1" x14ac:dyDescent="0.3">
      <c r="A2565" s="107" t="s">
        <v>16</v>
      </c>
      <c r="B2565" s="517" t="s">
        <v>310</v>
      </c>
      <c r="C2565" s="518"/>
      <c r="D2565" s="518"/>
      <c r="E2565" s="519"/>
    </row>
    <row r="2566" spans="1:5" s="104" customFormat="1" ht="13.5" x14ac:dyDescent="0.25">
      <c r="A2566" s="520"/>
      <c r="B2566" s="273">
        <v>2019</v>
      </c>
      <c r="C2566" s="274">
        <v>2020</v>
      </c>
      <c r="D2566" s="274">
        <v>2021</v>
      </c>
      <c r="E2566" s="274">
        <v>2022</v>
      </c>
    </row>
    <row r="2567" spans="1:5" s="104" customFormat="1" ht="14.25" thickBot="1" x14ac:dyDescent="0.3">
      <c r="A2567" s="521"/>
      <c r="B2567" s="316" t="s">
        <v>8</v>
      </c>
      <c r="C2567" s="317" t="s">
        <v>9</v>
      </c>
      <c r="D2567" s="317" t="s">
        <v>9</v>
      </c>
      <c r="E2567" s="317" t="s">
        <v>9</v>
      </c>
    </row>
    <row r="2568" spans="1:5" s="104" customFormat="1" ht="14.25" thickBot="1" x14ac:dyDescent="0.3">
      <c r="A2568" s="108" t="s">
        <v>17</v>
      </c>
      <c r="B2568" s="318">
        <v>1250</v>
      </c>
      <c r="C2568" s="318">
        <v>0</v>
      </c>
      <c r="D2568" s="318">
        <v>227</v>
      </c>
      <c r="E2568" s="318"/>
    </row>
    <row r="2569" spans="1:5" s="104" customFormat="1" ht="14.25" thickBot="1" x14ac:dyDescent="0.3">
      <c r="A2569" s="108" t="s">
        <v>18</v>
      </c>
      <c r="B2569" s="318">
        <f>B2587</f>
        <v>55000</v>
      </c>
      <c r="C2569" s="318">
        <f>C2587</f>
        <v>0</v>
      </c>
      <c r="D2569" s="318">
        <f>D2587</f>
        <v>10000</v>
      </c>
      <c r="E2569" s="318">
        <f>E2587</f>
        <v>0</v>
      </c>
    </row>
    <row r="2570" spans="1:5" s="104" customFormat="1" ht="14.25" thickBot="1" x14ac:dyDescent="0.3">
      <c r="A2570" s="108" t="s">
        <v>19</v>
      </c>
      <c r="B2570" s="318">
        <f>B2569/B2568</f>
        <v>44</v>
      </c>
      <c r="C2570" s="318" t="e">
        <f>C2569/C2568</f>
        <v>#DIV/0!</v>
      </c>
      <c r="D2570" s="318">
        <f>D2569/D2568</f>
        <v>44.052863436123346</v>
      </c>
      <c r="E2570" s="318" t="e">
        <f>E2569/E2568</f>
        <v>#DIV/0!</v>
      </c>
    </row>
    <row r="2571" spans="1:5" s="104" customFormat="1" ht="14.25" thickBot="1" x14ac:dyDescent="0.3">
      <c r="A2571" s="108" t="s">
        <v>20</v>
      </c>
      <c r="B2571" s="318" t="s">
        <v>21</v>
      </c>
      <c r="C2571" s="319">
        <f>C2568/B2568-1</f>
        <v>-1</v>
      </c>
      <c r="D2571" s="319" t="e">
        <f t="shared" ref="D2571:E2573" si="87">D2568/C2568-1</f>
        <v>#DIV/0!</v>
      </c>
      <c r="E2571" s="319">
        <f t="shared" si="87"/>
        <v>-1</v>
      </c>
    </row>
    <row r="2572" spans="1:5" s="104" customFormat="1" ht="14.25" thickBot="1" x14ac:dyDescent="0.3">
      <c r="A2572" s="108" t="s">
        <v>22</v>
      </c>
      <c r="B2572" s="318" t="s">
        <v>21</v>
      </c>
      <c r="C2572" s="319">
        <f>C2569/B2569-1</f>
        <v>-1</v>
      </c>
      <c r="D2572" s="319" t="e">
        <f t="shared" si="87"/>
        <v>#DIV/0!</v>
      </c>
      <c r="E2572" s="319">
        <f t="shared" si="87"/>
        <v>-1</v>
      </c>
    </row>
    <row r="2573" spans="1:5" s="104" customFormat="1" ht="14.25" thickBot="1" x14ac:dyDescent="0.3">
      <c r="A2573" s="108" t="s">
        <v>23</v>
      </c>
      <c r="B2573" s="318" t="s">
        <v>21</v>
      </c>
      <c r="C2573" s="319" t="e">
        <f>C2570/B2570-1</f>
        <v>#DIV/0!</v>
      </c>
      <c r="D2573" s="319" t="e">
        <f t="shared" si="87"/>
        <v>#DIV/0!</v>
      </c>
      <c r="E2573" s="319" t="e">
        <f t="shared" si="87"/>
        <v>#DIV/0!</v>
      </c>
    </row>
    <row r="2574" spans="1:5" ht="12.75" customHeight="1" thickBot="1" x14ac:dyDescent="0.25">
      <c r="A2574" s="434" t="s">
        <v>305</v>
      </c>
      <c r="B2574" s="435"/>
      <c r="C2574" s="435"/>
      <c r="D2574" s="435"/>
      <c r="E2574" s="436"/>
    </row>
    <row r="2575" spans="1:5" x14ac:dyDescent="0.2">
      <c r="A2575" s="432"/>
      <c r="B2575" s="273">
        <v>2019</v>
      </c>
      <c r="C2575" s="274">
        <v>2020</v>
      </c>
      <c r="D2575" s="274">
        <v>2021</v>
      </c>
      <c r="E2575" s="274">
        <v>2022</v>
      </c>
    </row>
    <row r="2576" spans="1:5" ht="12.75" thickBot="1" x14ac:dyDescent="0.25">
      <c r="A2576" s="433"/>
      <c r="B2576" s="275" t="s">
        <v>8</v>
      </c>
      <c r="C2576" s="276" t="s">
        <v>9</v>
      </c>
      <c r="D2576" s="276" t="s">
        <v>9</v>
      </c>
      <c r="E2576" s="276" t="s">
        <v>9</v>
      </c>
    </row>
    <row r="2577" spans="1:5" ht="12.75" thickBot="1" x14ac:dyDescent="0.25">
      <c r="A2577" s="61" t="s">
        <v>36</v>
      </c>
      <c r="B2577" s="278">
        <f>B2578+B2579+B2580+B2581</f>
        <v>0</v>
      </c>
      <c r="C2577" s="278">
        <f>C2578+C2579+C2580+C2581</f>
        <v>0</v>
      </c>
      <c r="D2577" s="278">
        <f>D2578+D2579+D2580+D2581</f>
        <v>0</v>
      </c>
      <c r="E2577" s="278">
        <f>E2578+E2579+E2580+E2581</f>
        <v>0</v>
      </c>
    </row>
    <row r="2578" spans="1:5" ht="12.75" thickBot="1" x14ac:dyDescent="0.25">
      <c r="A2578" s="62" t="s">
        <v>57</v>
      </c>
      <c r="B2578" s="278"/>
      <c r="C2578" s="278"/>
      <c r="D2578" s="278"/>
      <c r="E2578" s="278"/>
    </row>
    <row r="2579" spans="1:5" ht="12.75" thickBot="1" x14ac:dyDescent="0.25">
      <c r="A2579" s="62" t="s">
        <v>61</v>
      </c>
      <c r="B2579" s="278"/>
      <c r="C2579" s="278"/>
      <c r="D2579" s="278"/>
      <c r="E2579" s="278"/>
    </row>
    <row r="2580" spans="1:5" ht="12.75" thickBot="1" x14ac:dyDescent="0.25">
      <c r="A2580" s="62" t="s">
        <v>62</v>
      </c>
      <c r="B2580" s="278"/>
      <c r="C2580" s="278"/>
      <c r="D2580" s="278"/>
      <c r="E2580" s="278"/>
    </row>
    <row r="2581" spans="1:5" ht="12.75" thickBot="1" x14ac:dyDescent="0.25">
      <c r="A2581" s="62" t="s">
        <v>63</v>
      </c>
      <c r="B2581" s="278"/>
      <c r="C2581" s="278"/>
      <c r="D2581" s="278"/>
      <c r="E2581" s="278"/>
    </row>
    <row r="2582" spans="1:5" ht="12.75" thickBot="1" x14ac:dyDescent="0.25">
      <c r="A2582" s="61" t="s">
        <v>37</v>
      </c>
      <c r="B2582" s="279">
        <f>B2583+B2584+B2585+B2586</f>
        <v>55000</v>
      </c>
      <c r="C2582" s="279">
        <f>C2583+C2584+C2585+C2586</f>
        <v>0</v>
      </c>
      <c r="D2582" s="279">
        <f>D2583+D2584+D2585+D2586</f>
        <v>10000</v>
      </c>
      <c r="E2582" s="279">
        <f>E2583+E2584+E2585+E2586</f>
        <v>0</v>
      </c>
    </row>
    <row r="2583" spans="1:5" ht="12.75" thickBot="1" x14ac:dyDescent="0.25">
      <c r="A2583" s="62" t="s">
        <v>57</v>
      </c>
      <c r="B2583" s="279">
        <v>55000</v>
      </c>
      <c r="C2583" s="278"/>
      <c r="D2583" s="278">
        <v>10000</v>
      </c>
      <c r="E2583" s="278"/>
    </row>
    <row r="2584" spans="1:5" ht="12.75" thickBot="1" x14ac:dyDescent="0.25">
      <c r="A2584" s="62" t="s">
        <v>61</v>
      </c>
      <c r="B2584" s="279"/>
      <c r="C2584" s="278"/>
      <c r="D2584" s="278"/>
      <c r="E2584" s="278"/>
    </row>
    <row r="2585" spans="1:5" ht="12.75" thickBot="1" x14ac:dyDescent="0.25">
      <c r="A2585" s="62" t="s">
        <v>62</v>
      </c>
      <c r="B2585" s="279"/>
      <c r="C2585" s="278"/>
      <c r="D2585" s="278"/>
      <c r="E2585" s="278"/>
    </row>
    <row r="2586" spans="1:5" ht="12.75" thickBot="1" x14ac:dyDescent="0.25">
      <c r="A2586" s="62" t="s">
        <v>63</v>
      </c>
      <c r="B2586" s="279"/>
      <c r="C2586" s="278"/>
      <c r="D2586" s="278"/>
      <c r="E2586" s="278"/>
    </row>
    <row r="2587" spans="1:5" ht="12.75" thickBot="1" x14ac:dyDescent="0.25">
      <c r="A2587" s="78" t="s">
        <v>31</v>
      </c>
      <c r="B2587" s="279">
        <f>B2577+B2582</f>
        <v>55000</v>
      </c>
      <c r="C2587" s="279">
        <f>C2577+C2582</f>
        <v>0</v>
      </c>
      <c r="D2587" s="279">
        <f>D2577+D2582</f>
        <v>10000</v>
      </c>
      <c r="E2587" s="279">
        <f>E2577+E2582</f>
        <v>0</v>
      </c>
    </row>
    <row r="2588" spans="1:5" ht="12.75" thickBot="1" x14ac:dyDescent="0.25">
      <c r="A2588" s="90" t="s">
        <v>32</v>
      </c>
      <c r="B2588" s="283">
        <f>IF(B2587-B2569=0,0,"Error")</f>
        <v>0</v>
      </c>
      <c r="C2588" s="283">
        <f>IF(C2587-C2569=0,0,"Error")</f>
        <v>0</v>
      </c>
      <c r="D2588" s="283">
        <f>IF(D2587-D2569=0,0,"Error")</f>
        <v>0</v>
      </c>
      <c r="E2588" s="283">
        <f>IF(E2587-E2569=0,0,"Error")</f>
        <v>0</v>
      </c>
    </row>
    <row r="2589" spans="1:5" ht="12.75" thickBot="1" x14ac:dyDescent="0.25">
      <c r="A2589" s="443" t="s">
        <v>42</v>
      </c>
      <c r="B2589" s="444"/>
      <c r="C2589" s="444"/>
      <c r="D2589" s="444"/>
      <c r="E2589" s="445"/>
    </row>
    <row r="2590" spans="1:5" ht="12.75" thickBot="1" x14ac:dyDescent="0.25">
      <c r="A2590" s="443" t="s">
        <v>43</v>
      </c>
      <c r="B2590" s="444"/>
      <c r="C2590" s="444"/>
      <c r="D2590" s="444"/>
      <c r="E2590" s="445"/>
    </row>
    <row r="2591" spans="1:5" ht="12.75" thickBot="1" x14ac:dyDescent="0.25">
      <c r="A2591" s="93" t="s">
        <v>77</v>
      </c>
      <c r="B2591" s="455" t="s">
        <v>797</v>
      </c>
      <c r="C2591" s="457"/>
      <c r="D2591" s="457"/>
      <c r="E2591" s="458"/>
    </row>
    <row r="2592" spans="1:5" ht="34.5" thickBot="1" x14ac:dyDescent="0.25">
      <c r="A2592" s="58" t="s">
        <v>14</v>
      </c>
      <c r="B2592" s="300" t="s">
        <v>798</v>
      </c>
      <c r="C2592" s="301" t="s">
        <v>60</v>
      </c>
      <c r="D2592" s="487" t="s">
        <v>799</v>
      </c>
      <c r="E2592" s="488"/>
    </row>
    <row r="2593" spans="1:5" ht="12.75" customHeight="1" thickBot="1" x14ac:dyDescent="0.25">
      <c r="A2593" s="59" t="s">
        <v>15</v>
      </c>
      <c r="B2593" s="429" t="s">
        <v>800</v>
      </c>
      <c r="C2593" s="430"/>
      <c r="D2593" s="430"/>
      <c r="E2593" s="431"/>
    </row>
    <row r="2594" spans="1:5" ht="12.75" thickBot="1" x14ac:dyDescent="0.25">
      <c r="A2594" s="59" t="s">
        <v>16</v>
      </c>
      <c r="B2594" s="437" t="s">
        <v>310</v>
      </c>
      <c r="C2594" s="438"/>
      <c r="D2594" s="438"/>
      <c r="E2594" s="439"/>
    </row>
    <row r="2595" spans="1:5" x14ac:dyDescent="0.2">
      <c r="A2595" s="432"/>
      <c r="B2595" s="273">
        <v>2019</v>
      </c>
      <c r="C2595" s="274">
        <v>2020</v>
      </c>
      <c r="D2595" s="274">
        <v>2021</v>
      </c>
      <c r="E2595" s="274">
        <v>2022</v>
      </c>
    </row>
    <row r="2596" spans="1:5" ht="12.75" thickBot="1" x14ac:dyDescent="0.25">
      <c r="A2596" s="433"/>
      <c r="B2596" s="275" t="s">
        <v>8</v>
      </c>
      <c r="C2596" s="276" t="s">
        <v>9</v>
      </c>
      <c r="D2596" s="276" t="s">
        <v>9</v>
      </c>
      <c r="E2596" s="276" t="s">
        <v>9</v>
      </c>
    </row>
    <row r="2597" spans="1:5" ht="12.75" thickBot="1" x14ac:dyDescent="0.25">
      <c r="A2597" s="60" t="s">
        <v>17</v>
      </c>
      <c r="B2597" s="209">
        <v>1375</v>
      </c>
      <c r="C2597" s="284">
        <v>125</v>
      </c>
      <c r="D2597" s="284">
        <v>625</v>
      </c>
      <c r="E2597" s="284">
        <v>625</v>
      </c>
    </row>
    <row r="2598" spans="1:5" ht="12.75" thickBot="1" x14ac:dyDescent="0.25">
      <c r="A2598" s="60" t="s">
        <v>18</v>
      </c>
      <c r="B2598" s="209">
        <f>B2616</f>
        <v>110000</v>
      </c>
      <c r="C2598" s="209">
        <f>C2616</f>
        <v>10000</v>
      </c>
      <c r="D2598" s="209">
        <f>D2616</f>
        <v>50000</v>
      </c>
      <c r="E2598" s="209">
        <f>E2616</f>
        <v>50000</v>
      </c>
    </row>
    <row r="2599" spans="1:5" ht="12.75" thickBot="1" x14ac:dyDescent="0.25">
      <c r="A2599" s="60" t="s">
        <v>19</v>
      </c>
      <c r="B2599" s="209">
        <f>B2598/B2597</f>
        <v>80</v>
      </c>
      <c r="C2599" s="209">
        <f>C2598/C2597</f>
        <v>80</v>
      </c>
      <c r="D2599" s="209">
        <f>D2598/D2597</f>
        <v>80</v>
      </c>
      <c r="E2599" s="209">
        <f>E2598/E2597</f>
        <v>80</v>
      </c>
    </row>
    <row r="2600" spans="1:5" ht="12.75" thickBot="1" x14ac:dyDescent="0.25">
      <c r="A2600" s="60" t="s">
        <v>20</v>
      </c>
      <c r="B2600" s="209" t="s">
        <v>21</v>
      </c>
      <c r="C2600" s="277">
        <f>C2597/B2597-1</f>
        <v>-0.90909090909090906</v>
      </c>
      <c r="D2600" s="277">
        <f t="shared" ref="D2600:E2602" si="88">D2597/C2597-1</f>
        <v>4</v>
      </c>
      <c r="E2600" s="277">
        <f t="shared" si="88"/>
        <v>0</v>
      </c>
    </row>
    <row r="2601" spans="1:5" ht="12.75" thickBot="1" x14ac:dyDescent="0.25">
      <c r="A2601" s="60" t="s">
        <v>22</v>
      </c>
      <c r="B2601" s="209" t="s">
        <v>21</v>
      </c>
      <c r="C2601" s="277">
        <f>C2598/B2598-1</f>
        <v>-0.90909090909090906</v>
      </c>
      <c r="D2601" s="277">
        <f t="shared" si="88"/>
        <v>4</v>
      </c>
      <c r="E2601" s="277">
        <f t="shared" si="88"/>
        <v>0</v>
      </c>
    </row>
    <row r="2602" spans="1:5" ht="12.75" thickBot="1" x14ac:dyDescent="0.25">
      <c r="A2602" s="60" t="s">
        <v>23</v>
      </c>
      <c r="B2602" s="209" t="s">
        <v>21</v>
      </c>
      <c r="C2602" s="277">
        <f>C2599/B2599-1</f>
        <v>0</v>
      </c>
      <c r="D2602" s="277">
        <f t="shared" si="88"/>
        <v>0</v>
      </c>
      <c r="E2602" s="277">
        <f t="shared" si="88"/>
        <v>0</v>
      </c>
    </row>
    <row r="2603" spans="1:5" ht="12.75" customHeight="1" thickBot="1" x14ac:dyDescent="0.25">
      <c r="A2603" s="434" t="s">
        <v>288</v>
      </c>
      <c r="B2603" s="435"/>
      <c r="C2603" s="435"/>
      <c r="D2603" s="435"/>
      <c r="E2603" s="436"/>
    </row>
    <row r="2604" spans="1:5" x14ac:dyDescent="0.2">
      <c r="A2604" s="432"/>
      <c r="B2604" s="273">
        <v>2019</v>
      </c>
      <c r="C2604" s="274">
        <v>2020</v>
      </c>
      <c r="D2604" s="274">
        <v>2021</v>
      </c>
      <c r="E2604" s="274">
        <v>2022</v>
      </c>
    </row>
    <row r="2605" spans="1:5" ht="12.75" thickBot="1" x14ac:dyDescent="0.25">
      <c r="A2605" s="433"/>
      <c r="B2605" s="275" t="s">
        <v>8</v>
      </c>
      <c r="C2605" s="276" t="s">
        <v>9</v>
      </c>
      <c r="D2605" s="276" t="s">
        <v>9</v>
      </c>
      <c r="E2605" s="276" t="s">
        <v>9</v>
      </c>
    </row>
    <row r="2606" spans="1:5" ht="12.75" thickBot="1" x14ac:dyDescent="0.25">
      <c r="A2606" s="61" t="s">
        <v>36</v>
      </c>
      <c r="B2606" s="278">
        <f>B2607+B2608+B2609+B2610</f>
        <v>0</v>
      </c>
      <c r="C2606" s="278">
        <f>C2607+C2608+C2609+C2610</f>
        <v>0</v>
      </c>
      <c r="D2606" s="278">
        <f>D2607+D2608+D2609+D2610</f>
        <v>0</v>
      </c>
      <c r="E2606" s="278">
        <f>E2607+E2608+E2609+E2610</f>
        <v>0</v>
      </c>
    </row>
    <row r="2607" spans="1:5" ht="12.75" thickBot="1" x14ac:dyDescent="0.25">
      <c r="A2607" s="62" t="s">
        <v>57</v>
      </c>
      <c r="B2607" s="278"/>
      <c r="C2607" s="278"/>
      <c r="D2607" s="278"/>
      <c r="E2607" s="278"/>
    </row>
    <row r="2608" spans="1:5" ht="12.75" thickBot="1" x14ac:dyDescent="0.25">
      <c r="A2608" s="62" t="s">
        <v>61</v>
      </c>
      <c r="B2608" s="278"/>
      <c r="C2608" s="278"/>
      <c r="D2608" s="278"/>
      <c r="E2608" s="278"/>
    </row>
    <row r="2609" spans="1:5" ht="12.75" thickBot="1" x14ac:dyDescent="0.25">
      <c r="A2609" s="62" t="s">
        <v>62</v>
      </c>
      <c r="B2609" s="278"/>
      <c r="C2609" s="278"/>
      <c r="D2609" s="278"/>
      <c r="E2609" s="278"/>
    </row>
    <row r="2610" spans="1:5" ht="12.75" thickBot="1" x14ac:dyDescent="0.25">
      <c r="A2610" s="62" t="s">
        <v>63</v>
      </c>
      <c r="B2610" s="278"/>
      <c r="C2610" s="278"/>
      <c r="D2610" s="278"/>
      <c r="E2610" s="278"/>
    </row>
    <row r="2611" spans="1:5" ht="12.75" thickBot="1" x14ac:dyDescent="0.25">
      <c r="A2611" s="61" t="s">
        <v>37</v>
      </c>
      <c r="B2611" s="279">
        <f>B2612+B2613+B2614+B2615</f>
        <v>110000</v>
      </c>
      <c r="C2611" s="279">
        <f>C2612+C2613+C2614+C2615</f>
        <v>10000</v>
      </c>
      <c r="D2611" s="279">
        <f>D2612+D2613+D2614+D2615</f>
        <v>50000</v>
      </c>
      <c r="E2611" s="279">
        <f>E2612+E2613+E2614+E2615</f>
        <v>50000</v>
      </c>
    </row>
    <row r="2612" spans="1:5" ht="12.75" thickBot="1" x14ac:dyDescent="0.25">
      <c r="A2612" s="62" t="s">
        <v>57</v>
      </c>
      <c r="B2612" s="279">
        <f>101339+8661</f>
        <v>110000</v>
      </c>
      <c r="C2612" s="279">
        <v>10000</v>
      </c>
      <c r="D2612" s="279">
        <v>50000</v>
      </c>
      <c r="E2612" s="279">
        <v>50000</v>
      </c>
    </row>
    <row r="2613" spans="1:5" ht="12.75" thickBot="1" x14ac:dyDescent="0.25">
      <c r="A2613" s="62" t="s">
        <v>61</v>
      </c>
      <c r="B2613" s="279"/>
      <c r="C2613" s="279"/>
      <c r="D2613" s="279"/>
      <c r="E2613" s="279"/>
    </row>
    <row r="2614" spans="1:5" ht="12.75" thickBot="1" x14ac:dyDescent="0.25">
      <c r="A2614" s="62" t="s">
        <v>62</v>
      </c>
      <c r="B2614" s="279"/>
      <c r="C2614" s="279"/>
      <c r="D2614" s="279"/>
      <c r="E2614" s="279"/>
    </row>
    <row r="2615" spans="1:5" ht="12.75" thickBot="1" x14ac:dyDescent="0.25">
      <c r="A2615" s="67" t="s">
        <v>63</v>
      </c>
      <c r="B2615" s="279"/>
      <c r="C2615" s="279"/>
      <c r="D2615" s="279"/>
      <c r="E2615" s="279"/>
    </row>
    <row r="2616" spans="1:5" ht="12.75" thickBot="1" x14ac:dyDescent="0.25">
      <c r="A2616" s="95" t="s">
        <v>31</v>
      </c>
      <c r="B2616" s="279">
        <f>B2606+B2611</f>
        <v>110000</v>
      </c>
      <c r="C2616" s="279">
        <f>C2606+C2611</f>
        <v>10000</v>
      </c>
      <c r="D2616" s="279">
        <f>D2606+D2611</f>
        <v>50000</v>
      </c>
      <c r="E2616" s="279">
        <f>E2606+E2611</f>
        <v>50000</v>
      </c>
    </row>
    <row r="2617" spans="1:5" ht="12.75" thickBot="1" x14ac:dyDescent="0.25">
      <c r="A2617" s="90" t="s">
        <v>32</v>
      </c>
      <c r="B2617" s="283">
        <f>IF(B2616-B2598=0,0,"Error")</f>
        <v>0</v>
      </c>
      <c r="C2617" s="283">
        <f>IF(C2616-C2598=0,0,"Error")</f>
        <v>0</v>
      </c>
      <c r="D2617" s="283">
        <f>IF(D2616-D2598=0,0,"Error")</f>
        <v>0</v>
      </c>
      <c r="E2617" s="283">
        <f>IF(E2616-E2598=0,0,"Error")</f>
        <v>0</v>
      </c>
    </row>
    <row r="2618" spans="1:5" ht="12.75" thickBot="1" x14ac:dyDescent="0.25">
      <c r="A2618" s="59" t="s">
        <v>396</v>
      </c>
      <c r="B2618" s="455" t="s">
        <v>801</v>
      </c>
      <c r="C2618" s="457"/>
      <c r="D2618" s="457"/>
      <c r="E2618" s="458"/>
    </row>
    <row r="2619" spans="1:5" ht="34.5" thickBot="1" x14ac:dyDescent="0.25">
      <c r="A2619" s="58" t="s">
        <v>698</v>
      </c>
      <c r="B2619" s="300" t="s">
        <v>802</v>
      </c>
      <c r="C2619" s="301" t="s">
        <v>60</v>
      </c>
      <c r="D2619" s="487" t="s">
        <v>803</v>
      </c>
      <c r="E2619" s="488"/>
    </row>
    <row r="2620" spans="1:5" ht="12.75" customHeight="1" thickBot="1" x14ac:dyDescent="0.25">
      <c r="A2620" s="59" t="s">
        <v>15</v>
      </c>
      <c r="B2620" s="490" t="s">
        <v>804</v>
      </c>
      <c r="C2620" s="491"/>
      <c r="D2620" s="491"/>
      <c r="E2620" s="492"/>
    </row>
    <row r="2621" spans="1:5" ht="12.75" thickBot="1" x14ac:dyDescent="0.25">
      <c r="A2621" s="59" t="s">
        <v>16</v>
      </c>
      <c r="B2621" s="437" t="s">
        <v>310</v>
      </c>
      <c r="C2621" s="438"/>
      <c r="D2621" s="438"/>
      <c r="E2621" s="439"/>
    </row>
    <row r="2622" spans="1:5" x14ac:dyDescent="0.2">
      <c r="A2622" s="432"/>
      <c r="B2622" s="273">
        <v>2019</v>
      </c>
      <c r="C2622" s="274">
        <v>2020</v>
      </c>
      <c r="D2622" s="274">
        <v>2021</v>
      </c>
      <c r="E2622" s="274">
        <v>2022</v>
      </c>
    </row>
    <row r="2623" spans="1:5" ht="12.75" thickBot="1" x14ac:dyDescent="0.25">
      <c r="A2623" s="433"/>
      <c r="B2623" s="275" t="s">
        <v>8</v>
      </c>
      <c r="C2623" s="276" t="s">
        <v>9</v>
      </c>
      <c r="D2623" s="276" t="s">
        <v>9</v>
      </c>
      <c r="E2623" s="276" t="s">
        <v>9</v>
      </c>
    </row>
    <row r="2624" spans="1:5" ht="12.75" thickBot="1" x14ac:dyDescent="0.25">
      <c r="A2624" s="60" t="s">
        <v>17</v>
      </c>
      <c r="B2624" s="209">
        <v>310</v>
      </c>
      <c r="C2624" s="209"/>
      <c r="D2624" s="209">
        <v>102</v>
      </c>
      <c r="E2624" s="209"/>
    </row>
    <row r="2625" spans="1:5" ht="12.75" thickBot="1" x14ac:dyDescent="0.25">
      <c r="A2625" s="60" t="s">
        <v>18</v>
      </c>
      <c r="B2625" s="209">
        <f>B2643</f>
        <v>30347.1</v>
      </c>
      <c r="C2625" s="209">
        <f>C2643</f>
        <v>0</v>
      </c>
      <c r="D2625" s="209">
        <f>D2643</f>
        <v>10000</v>
      </c>
      <c r="E2625" s="209">
        <f>E2643</f>
        <v>0</v>
      </c>
    </row>
    <row r="2626" spans="1:5" ht="12.75" thickBot="1" x14ac:dyDescent="0.25">
      <c r="A2626" s="60" t="s">
        <v>19</v>
      </c>
      <c r="B2626" s="209">
        <f>B2625/B2624</f>
        <v>97.893870967741933</v>
      </c>
      <c r="C2626" s="209" t="e">
        <f>C2625/C2624</f>
        <v>#DIV/0!</v>
      </c>
      <c r="D2626" s="209">
        <f>D2625/D2624</f>
        <v>98.039215686274517</v>
      </c>
      <c r="E2626" s="209" t="e">
        <f>E2625/E2624</f>
        <v>#DIV/0!</v>
      </c>
    </row>
    <row r="2627" spans="1:5" ht="12.75" thickBot="1" x14ac:dyDescent="0.25">
      <c r="A2627" s="60" t="s">
        <v>20</v>
      </c>
      <c r="B2627" s="209" t="s">
        <v>21</v>
      </c>
      <c r="C2627" s="277">
        <f>C2624/B2624-1</f>
        <v>-1</v>
      </c>
      <c r="D2627" s="277" t="e">
        <f t="shared" ref="D2627:E2629" si="89">D2624/C2624-1</f>
        <v>#DIV/0!</v>
      </c>
      <c r="E2627" s="277">
        <f t="shared" si="89"/>
        <v>-1</v>
      </c>
    </row>
    <row r="2628" spans="1:5" ht="12.75" thickBot="1" x14ac:dyDescent="0.25">
      <c r="A2628" s="60" t="s">
        <v>22</v>
      </c>
      <c r="B2628" s="209" t="s">
        <v>21</v>
      </c>
      <c r="C2628" s="277">
        <f>C2625/B2625-1</f>
        <v>-1</v>
      </c>
      <c r="D2628" s="277" t="e">
        <f t="shared" si="89"/>
        <v>#DIV/0!</v>
      </c>
      <c r="E2628" s="277">
        <f t="shared" si="89"/>
        <v>-1</v>
      </c>
    </row>
    <row r="2629" spans="1:5" ht="12.75" thickBot="1" x14ac:dyDescent="0.25">
      <c r="A2629" s="60" t="s">
        <v>23</v>
      </c>
      <c r="B2629" s="209" t="s">
        <v>21</v>
      </c>
      <c r="C2629" s="277" t="e">
        <f>C2626/B2626-1</f>
        <v>#DIV/0!</v>
      </c>
      <c r="D2629" s="277" t="e">
        <f t="shared" si="89"/>
        <v>#DIV/0!</v>
      </c>
      <c r="E2629" s="277" t="e">
        <f t="shared" si="89"/>
        <v>#DIV/0!</v>
      </c>
    </row>
    <row r="2630" spans="1:5" ht="12.75" customHeight="1" thickBot="1" x14ac:dyDescent="0.25">
      <c r="A2630" s="434" t="s">
        <v>305</v>
      </c>
      <c r="B2630" s="435"/>
      <c r="C2630" s="435"/>
      <c r="D2630" s="435"/>
      <c r="E2630" s="436"/>
    </row>
    <row r="2631" spans="1:5" x14ac:dyDescent="0.2">
      <c r="A2631" s="432"/>
      <c r="B2631" s="273">
        <v>2018</v>
      </c>
      <c r="C2631" s="274">
        <v>2019</v>
      </c>
      <c r="D2631" s="274">
        <v>2020</v>
      </c>
      <c r="E2631" s="274">
        <v>2021</v>
      </c>
    </row>
    <row r="2632" spans="1:5" ht="12.75" thickBot="1" x14ac:dyDescent="0.25">
      <c r="A2632" s="433"/>
      <c r="B2632" s="275" t="s">
        <v>8</v>
      </c>
      <c r="C2632" s="276" t="s">
        <v>9</v>
      </c>
      <c r="D2632" s="276" t="s">
        <v>9</v>
      </c>
      <c r="E2632" s="276" t="s">
        <v>9</v>
      </c>
    </row>
    <row r="2633" spans="1:5" ht="12.75" thickBot="1" x14ac:dyDescent="0.25">
      <c r="A2633" s="61" t="s">
        <v>36</v>
      </c>
      <c r="B2633" s="278">
        <f>B2634+B2635+B2636+B2637</f>
        <v>0</v>
      </c>
      <c r="C2633" s="278">
        <f>C2634+C2635+C2636+C2637</f>
        <v>0</v>
      </c>
      <c r="D2633" s="278">
        <f>D2634+D2635+D2636+D2637</f>
        <v>0</v>
      </c>
      <c r="E2633" s="278">
        <f>E2634+E2635+E2636+E2637</f>
        <v>0</v>
      </c>
    </row>
    <row r="2634" spans="1:5" ht="12.75" thickBot="1" x14ac:dyDescent="0.25">
      <c r="A2634" s="62" t="s">
        <v>57</v>
      </c>
      <c r="B2634" s="278"/>
      <c r="C2634" s="278"/>
      <c r="D2634" s="278"/>
      <c r="E2634" s="278"/>
    </row>
    <row r="2635" spans="1:5" ht="12.75" thickBot="1" x14ac:dyDescent="0.25">
      <c r="A2635" s="62" t="s">
        <v>61</v>
      </c>
      <c r="B2635" s="278"/>
      <c r="C2635" s="278"/>
      <c r="D2635" s="278"/>
      <c r="E2635" s="278"/>
    </row>
    <row r="2636" spans="1:5" ht="12.75" thickBot="1" x14ac:dyDescent="0.25">
      <c r="A2636" s="62" t="s">
        <v>62</v>
      </c>
      <c r="B2636" s="278"/>
      <c r="C2636" s="278"/>
      <c r="D2636" s="278"/>
      <c r="E2636" s="278"/>
    </row>
    <row r="2637" spans="1:5" ht="12.75" thickBot="1" x14ac:dyDescent="0.25">
      <c r="A2637" s="62" t="s">
        <v>63</v>
      </c>
      <c r="B2637" s="278"/>
      <c r="C2637" s="278"/>
      <c r="D2637" s="278"/>
      <c r="E2637" s="278"/>
    </row>
    <row r="2638" spans="1:5" ht="12.75" thickBot="1" x14ac:dyDescent="0.25">
      <c r="A2638" s="61" t="s">
        <v>37</v>
      </c>
      <c r="B2638" s="286">
        <f>B2639+B2640+B2641+B2642</f>
        <v>30347.1</v>
      </c>
      <c r="C2638" s="279">
        <f>C2639+C2640+C2641+C2642</f>
        <v>0</v>
      </c>
      <c r="D2638" s="279">
        <f>D2639+D2640+D2641+D2642</f>
        <v>10000</v>
      </c>
      <c r="E2638" s="279">
        <f>E2639+E2640+E2641+E2642</f>
        <v>0</v>
      </c>
    </row>
    <row r="2639" spans="1:5" ht="12.75" thickBot="1" x14ac:dyDescent="0.25">
      <c r="A2639" s="62" t="s">
        <v>57</v>
      </c>
      <c r="B2639" s="286">
        <f>24674.1+5673</f>
        <v>30347.1</v>
      </c>
      <c r="C2639" s="278">
        <v>0</v>
      </c>
      <c r="D2639" s="278">
        <v>10000</v>
      </c>
      <c r="E2639" s="278"/>
    </row>
    <row r="2640" spans="1:5" ht="12.75" thickBot="1" x14ac:dyDescent="0.25">
      <c r="A2640" s="62" t="s">
        <v>61</v>
      </c>
      <c r="B2640" s="279"/>
      <c r="C2640" s="278"/>
      <c r="D2640" s="278"/>
      <c r="E2640" s="278"/>
    </row>
    <row r="2641" spans="1:5" ht="12.75" thickBot="1" x14ac:dyDescent="0.25">
      <c r="A2641" s="62" t="s">
        <v>62</v>
      </c>
      <c r="B2641" s="279"/>
      <c r="C2641" s="278"/>
      <c r="D2641" s="278"/>
      <c r="E2641" s="278"/>
    </row>
    <row r="2642" spans="1:5" ht="12.75" thickBot="1" x14ac:dyDescent="0.25">
      <c r="A2642" s="62" t="s">
        <v>63</v>
      </c>
      <c r="B2642" s="279"/>
      <c r="C2642" s="278"/>
      <c r="D2642" s="278"/>
      <c r="E2642" s="278"/>
    </row>
    <row r="2643" spans="1:5" ht="12.75" thickBot="1" x14ac:dyDescent="0.25">
      <c r="A2643" s="78" t="s">
        <v>41</v>
      </c>
      <c r="B2643" s="279">
        <f>B2633+B2638</f>
        <v>30347.1</v>
      </c>
      <c r="C2643" s="279">
        <f>C2633+C2638</f>
        <v>0</v>
      </c>
      <c r="D2643" s="279">
        <f>D2633+D2638</f>
        <v>10000</v>
      </c>
      <c r="E2643" s="279">
        <f>E2633+E2638</f>
        <v>0</v>
      </c>
    </row>
    <row r="2644" spans="1:5" ht="12.75" thickBot="1" x14ac:dyDescent="0.25">
      <c r="A2644" s="90" t="s">
        <v>32</v>
      </c>
      <c r="B2644" s="283">
        <f>IF(B2643-B2625=0,0,"Error")</f>
        <v>0</v>
      </c>
      <c r="C2644" s="283">
        <f>IF(C2643-C2625=0,0,"Error")</f>
        <v>0</v>
      </c>
      <c r="D2644" s="283">
        <f>IF(D2643-D2625=0,0,"Error")</f>
        <v>0</v>
      </c>
      <c r="E2644" s="283">
        <f>IF(E2643-E2625=0,0,"Error")</f>
        <v>0</v>
      </c>
    </row>
    <row r="2645" spans="1:5" ht="34.5" thickBot="1" x14ac:dyDescent="0.25">
      <c r="A2645" s="58" t="s">
        <v>704</v>
      </c>
      <c r="B2645" s="300" t="s">
        <v>805</v>
      </c>
      <c r="C2645" s="301" t="s">
        <v>60</v>
      </c>
      <c r="D2645" s="487" t="s">
        <v>806</v>
      </c>
      <c r="E2645" s="488"/>
    </row>
    <row r="2646" spans="1:5" ht="12.75" customHeight="1" thickBot="1" x14ac:dyDescent="0.25">
      <c r="A2646" s="59" t="s">
        <v>15</v>
      </c>
      <c r="B2646" s="514" t="s">
        <v>807</v>
      </c>
      <c r="C2646" s="515"/>
      <c r="D2646" s="515"/>
      <c r="E2646" s="516"/>
    </row>
    <row r="2647" spans="1:5" ht="12.75" thickBot="1" x14ac:dyDescent="0.25">
      <c r="A2647" s="59" t="s">
        <v>16</v>
      </c>
      <c r="B2647" s="517" t="s">
        <v>310</v>
      </c>
      <c r="C2647" s="518"/>
      <c r="D2647" s="518"/>
      <c r="E2647" s="519"/>
    </row>
    <row r="2648" spans="1:5" x14ac:dyDescent="0.2">
      <c r="A2648" s="432"/>
      <c r="B2648" s="273">
        <v>2019</v>
      </c>
      <c r="C2648" s="274">
        <v>2020</v>
      </c>
      <c r="D2648" s="274">
        <v>2021</v>
      </c>
      <c r="E2648" s="274">
        <v>2022</v>
      </c>
    </row>
    <row r="2649" spans="1:5" ht="12.75" thickBot="1" x14ac:dyDescent="0.25">
      <c r="A2649" s="433"/>
      <c r="B2649" s="275" t="s">
        <v>8</v>
      </c>
      <c r="C2649" s="276" t="s">
        <v>9</v>
      </c>
      <c r="D2649" s="276" t="s">
        <v>9</v>
      </c>
      <c r="E2649" s="276" t="s">
        <v>9</v>
      </c>
    </row>
    <row r="2650" spans="1:5" ht="12.75" thickBot="1" x14ac:dyDescent="0.25">
      <c r="A2650" s="60" t="s">
        <v>17</v>
      </c>
      <c r="B2650" s="209">
        <v>0</v>
      </c>
      <c r="C2650" s="209">
        <v>1000</v>
      </c>
      <c r="D2650" s="209"/>
      <c r="E2650" s="209">
        <v>0</v>
      </c>
    </row>
    <row r="2651" spans="1:5" ht="12.75" thickBot="1" x14ac:dyDescent="0.25">
      <c r="A2651" s="60" t="s">
        <v>18</v>
      </c>
      <c r="B2651" s="209">
        <f>B2669</f>
        <v>0</v>
      </c>
      <c r="C2651" s="209">
        <f>C2669</f>
        <v>2000</v>
      </c>
      <c r="D2651" s="209">
        <f>D2669</f>
        <v>0</v>
      </c>
      <c r="E2651" s="209">
        <f>E2669</f>
        <v>0</v>
      </c>
    </row>
    <row r="2652" spans="1:5" ht="12.75" thickBot="1" x14ac:dyDescent="0.25">
      <c r="A2652" s="60" t="s">
        <v>19</v>
      </c>
      <c r="B2652" s="209" t="e">
        <f>B2651/B2650</f>
        <v>#DIV/0!</v>
      </c>
      <c r="C2652" s="209">
        <f>C2651/C2650</f>
        <v>2</v>
      </c>
      <c r="D2652" s="209" t="e">
        <f>D2651/D2650</f>
        <v>#DIV/0!</v>
      </c>
      <c r="E2652" s="209" t="e">
        <f>E2651/E2650</f>
        <v>#DIV/0!</v>
      </c>
    </row>
    <row r="2653" spans="1:5" ht="12.75" thickBot="1" x14ac:dyDescent="0.25">
      <c r="A2653" s="60" t="s">
        <v>20</v>
      </c>
      <c r="B2653" s="209" t="s">
        <v>21</v>
      </c>
      <c r="C2653" s="277" t="e">
        <f>C2650/B2650-1</f>
        <v>#DIV/0!</v>
      </c>
      <c r="D2653" s="277">
        <f t="shared" ref="D2653:E2655" si="90">D2650/C2650-1</f>
        <v>-1</v>
      </c>
      <c r="E2653" s="277" t="e">
        <f t="shared" si="90"/>
        <v>#DIV/0!</v>
      </c>
    </row>
    <row r="2654" spans="1:5" ht="12.75" thickBot="1" x14ac:dyDescent="0.25">
      <c r="A2654" s="60" t="s">
        <v>22</v>
      </c>
      <c r="B2654" s="209" t="s">
        <v>21</v>
      </c>
      <c r="C2654" s="277" t="e">
        <f>C2651/B2651-1</f>
        <v>#DIV/0!</v>
      </c>
      <c r="D2654" s="277">
        <f t="shared" si="90"/>
        <v>-1</v>
      </c>
      <c r="E2654" s="277" t="e">
        <f t="shared" si="90"/>
        <v>#DIV/0!</v>
      </c>
    </row>
    <row r="2655" spans="1:5" ht="12.75" thickBot="1" x14ac:dyDescent="0.25">
      <c r="A2655" s="60" t="s">
        <v>23</v>
      </c>
      <c r="B2655" s="209" t="s">
        <v>21</v>
      </c>
      <c r="C2655" s="277" t="e">
        <f>C2652/B2652-1</f>
        <v>#DIV/0!</v>
      </c>
      <c r="D2655" s="277" t="e">
        <f t="shared" si="90"/>
        <v>#DIV/0!</v>
      </c>
      <c r="E2655" s="277" t="e">
        <f t="shared" si="90"/>
        <v>#DIV/0!</v>
      </c>
    </row>
    <row r="2656" spans="1:5" ht="12.75" customHeight="1" thickBot="1" x14ac:dyDescent="0.25">
      <c r="A2656" s="434" t="s">
        <v>808</v>
      </c>
      <c r="B2656" s="435"/>
      <c r="C2656" s="435"/>
      <c r="D2656" s="435"/>
      <c r="E2656" s="436"/>
    </row>
    <row r="2657" spans="1:5" x14ac:dyDescent="0.2">
      <c r="A2657" s="432"/>
      <c r="B2657" s="273">
        <v>2019</v>
      </c>
      <c r="C2657" s="274">
        <v>2020</v>
      </c>
      <c r="D2657" s="274">
        <v>2021</v>
      </c>
      <c r="E2657" s="274">
        <v>2022</v>
      </c>
    </row>
    <row r="2658" spans="1:5" ht="12.75" thickBot="1" x14ac:dyDescent="0.25">
      <c r="A2658" s="433"/>
      <c r="B2658" s="275" t="s">
        <v>8</v>
      </c>
      <c r="C2658" s="276" t="s">
        <v>9</v>
      </c>
      <c r="D2658" s="276" t="s">
        <v>9</v>
      </c>
      <c r="E2658" s="276" t="s">
        <v>9</v>
      </c>
    </row>
    <row r="2659" spans="1:5" ht="12.75" thickBot="1" x14ac:dyDescent="0.25">
      <c r="A2659" s="61" t="s">
        <v>36</v>
      </c>
      <c r="B2659" s="278">
        <f>B2660+B2661+B2662+B2663</f>
        <v>0</v>
      </c>
      <c r="C2659" s="278">
        <f>C2660+C2661+C2662+C2663</f>
        <v>0</v>
      </c>
      <c r="D2659" s="278">
        <f>D2660+D2661+D2662+D2663</f>
        <v>0</v>
      </c>
      <c r="E2659" s="278">
        <f>E2660+E2661+E2662+E2663</f>
        <v>0</v>
      </c>
    </row>
    <row r="2660" spans="1:5" ht="12.75" thickBot="1" x14ac:dyDescent="0.25">
      <c r="A2660" s="62" t="s">
        <v>57</v>
      </c>
      <c r="B2660" s="278"/>
      <c r="C2660" s="278"/>
      <c r="D2660" s="278"/>
      <c r="E2660" s="278"/>
    </row>
    <row r="2661" spans="1:5" ht="12.75" thickBot="1" x14ac:dyDescent="0.25">
      <c r="A2661" s="62" t="s">
        <v>61</v>
      </c>
      <c r="B2661" s="278"/>
      <c r="C2661" s="278"/>
      <c r="D2661" s="278"/>
      <c r="E2661" s="278"/>
    </row>
    <row r="2662" spans="1:5" ht="12.75" thickBot="1" x14ac:dyDescent="0.25">
      <c r="A2662" s="62" t="s">
        <v>62</v>
      </c>
      <c r="B2662" s="278"/>
      <c r="C2662" s="278"/>
      <c r="D2662" s="278"/>
      <c r="E2662" s="278"/>
    </row>
    <row r="2663" spans="1:5" ht="12.75" thickBot="1" x14ac:dyDescent="0.25">
      <c r="A2663" s="62" t="s">
        <v>63</v>
      </c>
      <c r="B2663" s="278"/>
      <c r="C2663" s="278"/>
      <c r="D2663" s="278"/>
      <c r="E2663" s="278"/>
    </row>
    <row r="2664" spans="1:5" ht="12.75" thickBot="1" x14ac:dyDescent="0.25">
      <c r="A2664" s="61" t="s">
        <v>37</v>
      </c>
      <c r="B2664" s="279">
        <f>B2665+B2666+B2667+B2668</f>
        <v>0</v>
      </c>
      <c r="C2664" s="279">
        <f>C2665+C2666+C2667+C2668</f>
        <v>2000</v>
      </c>
      <c r="D2664" s="279">
        <f>D2665+D2666+D2667+D2668</f>
        <v>0</v>
      </c>
      <c r="E2664" s="279">
        <f>E2665+E2666+E2667+E2668</f>
        <v>0</v>
      </c>
    </row>
    <row r="2665" spans="1:5" ht="12.75" thickBot="1" x14ac:dyDescent="0.25">
      <c r="A2665" s="62" t="s">
        <v>57</v>
      </c>
      <c r="B2665" s="279"/>
      <c r="C2665" s="278">
        <v>2000</v>
      </c>
      <c r="D2665" s="278"/>
      <c r="E2665" s="278"/>
    </row>
    <row r="2666" spans="1:5" ht="12.75" thickBot="1" x14ac:dyDescent="0.25">
      <c r="A2666" s="62" t="s">
        <v>61</v>
      </c>
      <c r="B2666" s="279"/>
      <c r="C2666" s="278"/>
      <c r="D2666" s="278"/>
      <c r="E2666" s="278"/>
    </row>
    <row r="2667" spans="1:5" ht="12.75" thickBot="1" x14ac:dyDescent="0.25">
      <c r="A2667" s="62" t="s">
        <v>62</v>
      </c>
      <c r="B2667" s="279"/>
      <c r="C2667" s="278"/>
      <c r="D2667" s="278"/>
      <c r="E2667" s="278"/>
    </row>
    <row r="2668" spans="1:5" ht="12.75" thickBot="1" x14ac:dyDescent="0.25">
      <c r="A2668" s="62" t="s">
        <v>63</v>
      </c>
      <c r="B2668" s="279"/>
      <c r="C2668" s="278"/>
      <c r="D2668" s="278"/>
      <c r="E2668" s="278"/>
    </row>
    <row r="2669" spans="1:5" ht="12.75" thickBot="1" x14ac:dyDescent="0.25">
      <c r="A2669" s="78" t="s">
        <v>48</v>
      </c>
      <c r="B2669" s="279">
        <f>B2659+B2664</f>
        <v>0</v>
      </c>
      <c r="C2669" s="279">
        <f>C2659+C2664</f>
        <v>2000</v>
      </c>
      <c r="D2669" s="279">
        <f>D2659+D2664</f>
        <v>0</v>
      </c>
      <c r="E2669" s="279">
        <f>E2659+E2664</f>
        <v>0</v>
      </c>
    </row>
    <row r="2670" spans="1:5" ht="12.75" thickBot="1" x14ac:dyDescent="0.25">
      <c r="A2670" s="90" t="s">
        <v>32</v>
      </c>
      <c r="B2670" s="283">
        <f>IF(B2669-B2651=0,0,"Error")</f>
        <v>0</v>
      </c>
      <c r="C2670" s="283">
        <f>IF(C2669-C2651=0,0,"Error")</f>
        <v>0</v>
      </c>
      <c r="D2670" s="283">
        <f>IF(D2669-D2651=0,0,"Error")</f>
        <v>0</v>
      </c>
      <c r="E2670" s="283">
        <f>IF(E2669-E2651=0,0,"Error")</f>
        <v>0</v>
      </c>
    </row>
    <row r="2671" spans="1:5" ht="34.5" thickBot="1" x14ac:dyDescent="0.25">
      <c r="A2671" s="58" t="s">
        <v>708</v>
      </c>
      <c r="B2671" s="300" t="s">
        <v>809</v>
      </c>
      <c r="C2671" s="301" t="s">
        <v>60</v>
      </c>
      <c r="D2671" s="487" t="s">
        <v>810</v>
      </c>
      <c r="E2671" s="488"/>
    </row>
    <row r="2672" spans="1:5" ht="12.75" customHeight="1" thickBot="1" x14ac:dyDescent="0.25">
      <c r="A2672" s="59" t="s">
        <v>15</v>
      </c>
      <c r="B2672" s="523" t="s">
        <v>811</v>
      </c>
      <c r="C2672" s="524"/>
      <c r="D2672" s="524"/>
      <c r="E2672" s="525"/>
    </row>
    <row r="2673" spans="1:5" ht="12.75" thickBot="1" x14ac:dyDescent="0.25">
      <c r="A2673" s="59" t="s">
        <v>16</v>
      </c>
      <c r="B2673" s="517" t="s">
        <v>812</v>
      </c>
      <c r="C2673" s="518"/>
      <c r="D2673" s="518"/>
      <c r="E2673" s="519"/>
    </row>
    <row r="2674" spans="1:5" ht="12.75" thickBot="1" x14ac:dyDescent="0.25">
      <c r="A2674" s="60" t="s">
        <v>16</v>
      </c>
      <c r="B2674" s="273">
        <v>2019</v>
      </c>
      <c r="C2674" s="274">
        <v>2020</v>
      </c>
      <c r="D2674" s="274">
        <v>2021</v>
      </c>
      <c r="E2674" s="274">
        <v>2022</v>
      </c>
    </row>
    <row r="2675" spans="1:5" ht="12.75" thickBot="1" x14ac:dyDescent="0.25">
      <c r="A2675" s="66"/>
      <c r="B2675" s="275" t="s">
        <v>8</v>
      </c>
      <c r="C2675" s="276" t="s">
        <v>9</v>
      </c>
      <c r="D2675" s="276" t="s">
        <v>9</v>
      </c>
      <c r="E2675" s="276" t="s">
        <v>9</v>
      </c>
    </row>
    <row r="2676" spans="1:5" ht="12.75" thickBot="1" x14ac:dyDescent="0.25">
      <c r="A2676" s="60" t="s">
        <v>17</v>
      </c>
      <c r="B2676" s="209">
        <v>0</v>
      </c>
      <c r="C2676" s="209">
        <v>0</v>
      </c>
      <c r="D2676" s="209">
        <v>10</v>
      </c>
      <c r="E2676" s="209"/>
    </row>
    <row r="2677" spans="1:5" ht="12.75" thickBot="1" x14ac:dyDescent="0.25">
      <c r="A2677" s="60" t="s">
        <v>18</v>
      </c>
      <c r="B2677" s="209">
        <f>B2695</f>
        <v>0</v>
      </c>
      <c r="C2677" s="209">
        <f>C2695</f>
        <v>0</v>
      </c>
      <c r="D2677" s="209">
        <f>D2695</f>
        <v>40921</v>
      </c>
      <c r="E2677" s="209">
        <f>E2695</f>
        <v>0</v>
      </c>
    </row>
    <row r="2678" spans="1:5" ht="12.75" thickBot="1" x14ac:dyDescent="0.25">
      <c r="A2678" s="60" t="s">
        <v>19</v>
      </c>
      <c r="B2678" s="209" t="e">
        <f>B2677/B2676</f>
        <v>#DIV/0!</v>
      </c>
      <c r="C2678" s="209" t="e">
        <f>C2677/C2676</f>
        <v>#DIV/0!</v>
      </c>
      <c r="D2678" s="209">
        <f>D2677/D2676</f>
        <v>4092.1</v>
      </c>
      <c r="E2678" s="209" t="e">
        <f>E2677/E2676</f>
        <v>#DIV/0!</v>
      </c>
    </row>
    <row r="2679" spans="1:5" ht="12.75" thickBot="1" x14ac:dyDescent="0.25">
      <c r="A2679" s="60" t="s">
        <v>20</v>
      </c>
      <c r="B2679" s="209" t="s">
        <v>21</v>
      </c>
      <c r="C2679" s="277" t="e">
        <f>C2676/B2676-1</f>
        <v>#DIV/0!</v>
      </c>
      <c r="D2679" s="277" t="e">
        <f t="shared" ref="D2679:E2681" si="91">D2676/C2676-1</f>
        <v>#DIV/0!</v>
      </c>
      <c r="E2679" s="277">
        <f t="shared" si="91"/>
        <v>-1</v>
      </c>
    </row>
    <row r="2680" spans="1:5" ht="12.75" thickBot="1" x14ac:dyDescent="0.25">
      <c r="A2680" s="60" t="s">
        <v>22</v>
      </c>
      <c r="B2680" s="209" t="s">
        <v>21</v>
      </c>
      <c r="C2680" s="277" t="e">
        <f>C2677/B2677-1</f>
        <v>#DIV/0!</v>
      </c>
      <c r="D2680" s="277" t="e">
        <f t="shared" si="91"/>
        <v>#DIV/0!</v>
      </c>
      <c r="E2680" s="277">
        <f t="shared" si="91"/>
        <v>-1</v>
      </c>
    </row>
    <row r="2681" spans="1:5" ht="12.75" thickBot="1" x14ac:dyDescent="0.25">
      <c r="A2681" s="60" t="s">
        <v>23</v>
      </c>
      <c r="B2681" s="209" t="s">
        <v>21</v>
      </c>
      <c r="C2681" s="277" t="e">
        <f>C2678/B2678-1</f>
        <v>#DIV/0!</v>
      </c>
      <c r="D2681" s="277" t="e">
        <f t="shared" si="91"/>
        <v>#DIV/0!</v>
      </c>
      <c r="E2681" s="277" t="e">
        <f t="shared" si="91"/>
        <v>#DIV/0!</v>
      </c>
    </row>
    <row r="2682" spans="1:5" ht="12.75" customHeight="1" thickBot="1" x14ac:dyDescent="0.25">
      <c r="A2682" s="434" t="s">
        <v>813</v>
      </c>
      <c r="B2682" s="435"/>
      <c r="C2682" s="435"/>
      <c r="D2682" s="435"/>
      <c r="E2682" s="436"/>
    </row>
    <row r="2683" spans="1:5" x14ac:dyDescent="0.2">
      <c r="A2683" s="432"/>
      <c r="B2683" s="273">
        <v>2019</v>
      </c>
      <c r="C2683" s="274">
        <v>2020</v>
      </c>
      <c r="D2683" s="274">
        <v>2021</v>
      </c>
      <c r="E2683" s="274">
        <v>2022</v>
      </c>
    </row>
    <row r="2684" spans="1:5" ht="12.75" thickBot="1" x14ac:dyDescent="0.25">
      <c r="A2684" s="433"/>
      <c r="B2684" s="275" t="s">
        <v>8</v>
      </c>
      <c r="C2684" s="276" t="s">
        <v>9</v>
      </c>
      <c r="D2684" s="276" t="s">
        <v>9</v>
      </c>
      <c r="E2684" s="276" t="s">
        <v>9</v>
      </c>
    </row>
    <row r="2685" spans="1:5" ht="12.75" thickBot="1" x14ac:dyDescent="0.25">
      <c r="A2685" s="61" t="s">
        <v>36</v>
      </c>
      <c r="B2685" s="278">
        <f>B2686+B2687+B2688+B2689</f>
        <v>0</v>
      </c>
      <c r="C2685" s="278">
        <f>C2686+C2687+C2688+C2689</f>
        <v>0</v>
      </c>
      <c r="D2685" s="278">
        <f>D2686+D2687+D2688+D2689</f>
        <v>0</v>
      </c>
      <c r="E2685" s="278">
        <f>E2686+E2687+E2688+E2689</f>
        <v>0</v>
      </c>
    </row>
    <row r="2686" spans="1:5" ht="12.75" thickBot="1" x14ac:dyDescent="0.25">
      <c r="A2686" s="62" t="s">
        <v>57</v>
      </c>
      <c r="B2686" s="278"/>
      <c r="C2686" s="278"/>
      <c r="D2686" s="278"/>
      <c r="E2686" s="278"/>
    </row>
    <row r="2687" spans="1:5" ht="12.75" thickBot="1" x14ac:dyDescent="0.25">
      <c r="A2687" s="62" t="s">
        <v>61</v>
      </c>
      <c r="B2687" s="278"/>
      <c r="C2687" s="278"/>
      <c r="D2687" s="278"/>
      <c r="E2687" s="278"/>
    </row>
    <row r="2688" spans="1:5" ht="12.75" thickBot="1" x14ac:dyDescent="0.25">
      <c r="A2688" s="62" t="s">
        <v>62</v>
      </c>
      <c r="B2688" s="278"/>
      <c r="C2688" s="278"/>
      <c r="D2688" s="278"/>
      <c r="E2688" s="278"/>
    </row>
    <row r="2689" spans="1:5" ht="12.75" thickBot="1" x14ac:dyDescent="0.25">
      <c r="A2689" s="62" t="s">
        <v>63</v>
      </c>
      <c r="B2689" s="278"/>
      <c r="C2689" s="278"/>
      <c r="D2689" s="278"/>
      <c r="E2689" s="278"/>
    </row>
    <row r="2690" spans="1:5" ht="12.75" thickBot="1" x14ac:dyDescent="0.25">
      <c r="A2690" s="61" t="s">
        <v>37</v>
      </c>
      <c r="B2690" s="279">
        <f>B2691+B2692+B2693+B2694</f>
        <v>0</v>
      </c>
      <c r="C2690" s="279">
        <f>C2691+C2692+C2693+C2694</f>
        <v>0</v>
      </c>
      <c r="D2690" s="279">
        <f>D2691+D2692+D2693+D2694</f>
        <v>40921</v>
      </c>
      <c r="E2690" s="279">
        <f>E2691+E2692+E2693+E2694</f>
        <v>0</v>
      </c>
    </row>
    <row r="2691" spans="1:5" ht="12.75" thickBot="1" x14ac:dyDescent="0.25">
      <c r="A2691" s="62" t="s">
        <v>57</v>
      </c>
      <c r="B2691" s="279"/>
      <c r="C2691" s="278"/>
      <c r="D2691" s="278">
        <v>40921</v>
      </c>
      <c r="E2691" s="278"/>
    </row>
    <row r="2692" spans="1:5" ht="12.75" thickBot="1" x14ac:dyDescent="0.25">
      <c r="A2692" s="62" t="s">
        <v>61</v>
      </c>
      <c r="B2692" s="279"/>
      <c r="C2692" s="278"/>
      <c r="D2692" s="278"/>
      <c r="E2692" s="278"/>
    </row>
    <row r="2693" spans="1:5" ht="12.75" thickBot="1" x14ac:dyDescent="0.25">
      <c r="A2693" s="62" t="s">
        <v>62</v>
      </c>
      <c r="B2693" s="279"/>
      <c r="C2693" s="278"/>
      <c r="D2693" s="278"/>
      <c r="E2693" s="278"/>
    </row>
    <row r="2694" spans="1:5" ht="12.75" thickBot="1" x14ac:dyDescent="0.25">
      <c r="A2694" s="62" t="s">
        <v>63</v>
      </c>
      <c r="B2694" s="279"/>
      <c r="C2694" s="278"/>
      <c r="D2694" s="278"/>
      <c r="E2694" s="278"/>
    </row>
    <row r="2695" spans="1:5" ht="12.75" thickBot="1" x14ac:dyDescent="0.25">
      <c r="A2695" s="78" t="s">
        <v>50</v>
      </c>
      <c r="B2695" s="279">
        <f>B2685+B2690</f>
        <v>0</v>
      </c>
      <c r="C2695" s="279">
        <f>C2685+C2690</f>
        <v>0</v>
      </c>
      <c r="D2695" s="279">
        <f>D2685+D2690</f>
        <v>40921</v>
      </c>
      <c r="E2695" s="279">
        <f>E2685+E2690</f>
        <v>0</v>
      </c>
    </row>
    <row r="2696" spans="1:5" ht="12.75" thickBot="1" x14ac:dyDescent="0.25">
      <c r="A2696" s="90" t="s">
        <v>32</v>
      </c>
      <c r="B2696" s="283">
        <f>IF(B2695-B2677=0,0,"Error")</f>
        <v>0</v>
      </c>
      <c r="C2696" s="283">
        <f>IF(C2695-C2677=0,0,"Error")</f>
        <v>0</v>
      </c>
      <c r="D2696" s="283">
        <f>IF(D2695-D2677=0,0,"Error")</f>
        <v>0</v>
      </c>
      <c r="E2696" s="283">
        <f>IF(E2695-E2677=0,0,"Error")</f>
        <v>0</v>
      </c>
    </row>
    <row r="2697" spans="1:5" ht="34.5" thickBot="1" x14ac:dyDescent="0.25">
      <c r="A2697" s="58" t="s">
        <v>144</v>
      </c>
      <c r="B2697" s="300" t="s">
        <v>814</v>
      </c>
      <c r="C2697" s="301" t="s">
        <v>60</v>
      </c>
      <c r="D2697" s="487" t="s">
        <v>815</v>
      </c>
      <c r="E2697" s="488"/>
    </row>
    <row r="2698" spans="1:5" ht="12.75" customHeight="1" thickBot="1" x14ac:dyDescent="0.25">
      <c r="A2698" s="59" t="s">
        <v>15</v>
      </c>
      <c r="B2698" s="523" t="s">
        <v>816</v>
      </c>
      <c r="C2698" s="524"/>
      <c r="D2698" s="524"/>
      <c r="E2698" s="525"/>
    </row>
    <row r="2699" spans="1:5" ht="12.75" thickBot="1" x14ac:dyDescent="0.25">
      <c r="A2699" s="59" t="s">
        <v>16</v>
      </c>
      <c r="B2699" s="517" t="s">
        <v>310</v>
      </c>
      <c r="C2699" s="518"/>
      <c r="D2699" s="518"/>
      <c r="E2699" s="519"/>
    </row>
    <row r="2700" spans="1:5" ht="12.75" thickBot="1" x14ac:dyDescent="0.25">
      <c r="A2700" s="60" t="s">
        <v>16</v>
      </c>
      <c r="B2700" s="273">
        <v>2019</v>
      </c>
      <c r="C2700" s="274">
        <v>2020</v>
      </c>
      <c r="D2700" s="274">
        <v>2021</v>
      </c>
      <c r="E2700" s="274">
        <v>2022</v>
      </c>
    </row>
    <row r="2701" spans="1:5" ht="12.75" thickBot="1" x14ac:dyDescent="0.25">
      <c r="A2701" s="66"/>
      <c r="B2701" s="275" t="s">
        <v>8</v>
      </c>
      <c r="C2701" s="276" t="s">
        <v>9</v>
      </c>
      <c r="D2701" s="276" t="s">
        <v>9</v>
      </c>
      <c r="E2701" s="276" t="s">
        <v>9</v>
      </c>
    </row>
    <row r="2702" spans="1:5" ht="12.75" thickBot="1" x14ac:dyDescent="0.25">
      <c r="A2702" s="60" t="s">
        <v>17</v>
      </c>
      <c r="B2702" s="209">
        <v>4</v>
      </c>
      <c r="C2702" s="209">
        <v>5</v>
      </c>
      <c r="D2702" s="209"/>
      <c r="E2702" s="209"/>
    </row>
    <row r="2703" spans="1:5" ht="12.75" thickBot="1" x14ac:dyDescent="0.25">
      <c r="A2703" s="60" t="s">
        <v>18</v>
      </c>
      <c r="B2703" s="209">
        <f>B2721</f>
        <v>15000</v>
      </c>
      <c r="C2703" s="209">
        <f>C2721</f>
        <v>19618</v>
      </c>
      <c r="D2703" s="209">
        <f>D2721</f>
        <v>0</v>
      </c>
      <c r="E2703" s="209">
        <f>E2721</f>
        <v>0</v>
      </c>
    </row>
    <row r="2704" spans="1:5" ht="12.75" thickBot="1" x14ac:dyDescent="0.25">
      <c r="A2704" s="60" t="s">
        <v>19</v>
      </c>
      <c r="B2704" s="209">
        <f>B2703/B2702</f>
        <v>3750</v>
      </c>
      <c r="C2704" s="209">
        <f>C2703/C2702</f>
        <v>3923.6</v>
      </c>
      <c r="D2704" s="209" t="e">
        <f>D2703/D2702</f>
        <v>#DIV/0!</v>
      </c>
      <c r="E2704" s="209" t="e">
        <f>E2703/E2702</f>
        <v>#DIV/0!</v>
      </c>
    </row>
    <row r="2705" spans="1:5" ht="12.75" thickBot="1" x14ac:dyDescent="0.25">
      <c r="A2705" s="60" t="s">
        <v>20</v>
      </c>
      <c r="B2705" s="209" t="s">
        <v>21</v>
      </c>
      <c r="C2705" s="277">
        <f>C2702/B2702-1</f>
        <v>0.25</v>
      </c>
      <c r="D2705" s="277">
        <f t="shared" ref="D2705:E2707" si="92">D2702/C2702-1</f>
        <v>-1</v>
      </c>
      <c r="E2705" s="277" t="e">
        <f t="shared" si="92"/>
        <v>#DIV/0!</v>
      </c>
    </row>
    <row r="2706" spans="1:5" ht="12.75" thickBot="1" x14ac:dyDescent="0.25">
      <c r="A2706" s="60" t="s">
        <v>22</v>
      </c>
      <c r="B2706" s="209" t="s">
        <v>21</v>
      </c>
      <c r="C2706" s="277">
        <f>C2703/B2703-1</f>
        <v>0.30786666666666673</v>
      </c>
      <c r="D2706" s="277">
        <f t="shared" si="92"/>
        <v>-1</v>
      </c>
      <c r="E2706" s="277" t="e">
        <f t="shared" si="92"/>
        <v>#DIV/0!</v>
      </c>
    </row>
    <row r="2707" spans="1:5" ht="12.75" thickBot="1" x14ac:dyDescent="0.25">
      <c r="A2707" s="60" t="s">
        <v>23</v>
      </c>
      <c r="B2707" s="209" t="s">
        <v>21</v>
      </c>
      <c r="C2707" s="277">
        <f>C2704/B2704-1</f>
        <v>4.6293333333333297E-2</v>
      </c>
      <c r="D2707" s="277" t="e">
        <f t="shared" si="92"/>
        <v>#DIV/0!</v>
      </c>
      <c r="E2707" s="277" t="e">
        <f t="shared" si="92"/>
        <v>#DIV/0!</v>
      </c>
    </row>
    <row r="2708" spans="1:5" ht="12.75" customHeight="1" thickBot="1" x14ac:dyDescent="0.25">
      <c r="A2708" s="434" t="s">
        <v>333</v>
      </c>
      <c r="B2708" s="435"/>
      <c r="C2708" s="435"/>
      <c r="D2708" s="435"/>
      <c r="E2708" s="436"/>
    </row>
    <row r="2709" spans="1:5" x14ac:dyDescent="0.2">
      <c r="A2709" s="432"/>
      <c r="B2709" s="273">
        <v>2019</v>
      </c>
      <c r="C2709" s="274">
        <v>2020</v>
      </c>
      <c r="D2709" s="274">
        <v>2021</v>
      </c>
      <c r="E2709" s="274">
        <v>2022</v>
      </c>
    </row>
    <row r="2710" spans="1:5" ht="12.75" thickBot="1" x14ac:dyDescent="0.25">
      <c r="A2710" s="433"/>
      <c r="B2710" s="275" t="s">
        <v>8</v>
      </c>
      <c r="C2710" s="276" t="s">
        <v>9</v>
      </c>
      <c r="D2710" s="276" t="s">
        <v>9</v>
      </c>
      <c r="E2710" s="276" t="s">
        <v>9</v>
      </c>
    </row>
    <row r="2711" spans="1:5" ht="12.75" thickBot="1" x14ac:dyDescent="0.25">
      <c r="A2711" s="61" t="s">
        <v>36</v>
      </c>
      <c r="B2711" s="278">
        <f>B2712+B2713+B2714+B2715</f>
        <v>0</v>
      </c>
      <c r="C2711" s="278">
        <f>C2712+C2713+C2714+C2715</f>
        <v>0</v>
      </c>
      <c r="D2711" s="278">
        <f>D2712+D2713+D2714+D2715</f>
        <v>0</v>
      </c>
      <c r="E2711" s="278">
        <f>E2712+E2713+E2714+E2715</f>
        <v>0</v>
      </c>
    </row>
    <row r="2712" spans="1:5" ht="12.75" thickBot="1" x14ac:dyDescent="0.25">
      <c r="A2712" s="62" t="s">
        <v>57</v>
      </c>
      <c r="B2712" s="278"/>
      <c r="C2712" s="278"/>
      <c r="D2712" s="278"/>
      <c r="E2712" s="278"/>
    </row>
    <row r="2713" spans="1:5" ht="12.75" thickBot="1" x14ac:dyDescent="0.25">
      <c r="A2713" s="62" t="s">
        <v>61</v>
      </c>
      <c r="B2713" s="278"/>
      <c r="C2713" s="278"/>
      <c r="D2713" s="278"/>
      <c r="E2713" s="278"/>
    </row>
    <row r="2714" spans="1:5" ht="12.75" thickBot="1" x14ac:dyDescent="0.25">
      <c r="A2714" s="62" t="s">
        <v>62</v>
      </c>
      <c r="B2714" s="278"/>
      <c r="C2714" s="278"/>
      <c r="D2714" s="278"/>
      <c r="E2714" s="278"/>
    </row>
    <row r="2715" spans="1:5" ht="12.75" thickBot="1" x14ac:dyDescent="0.25">
      <c r="A2715" s="62" t="s">
        <v>63</v>
      </c>
      <c r="B2715" s="278"/>
      <c r="C2715" s="278"/>
      <c r="D2715" s="278"/>
      <c r="E2715" s="278"/>
    </row>
    <row r="2716" spans="1:5" ht="12.75" thickBot="1" x14ac:dyDescent="0.25">
      <c r="A2716" s="61" t="s">
        <v>37</v>
      </c>
      <c r="B2716" s="279">
        <f>B2717+B2718+B2719+B2720</f>
        <v>15000</v>
      </c>
      <c r="C2716" s="279">
        <f>C2717+C2718+C2719+C2720</f>
        <v>19618</v>
      </c>
      <c r="D2716" s="279">
        <f>D2717+D2718+D2719+D2720</f>
        <v>0</v>
      </c>
      <c r="E2716" s="279">
        <f>E2717+E2718+E2719+E2720</f>
        <v>0</v>
      </c>
    </row>
    <row r="2717" spans="1:5" ht="12.75" thickBot="1" x14ac:dyDescent="0.25">
      <c r="A2717" s="62" t="s">
        <v>57</v>
      </c>
      <c r="B2717" s="279">
        <v>15000</v>
      </c>
      <c r="C2717" s="278">
        <v>19618</v>
      </c>
      <c r="D2717" s="278"/>
      <c r="E2717" s="278"/>
    </row>
    <row r="2718" spans="1:5" ht="12.75" thickBot="1" x14ac:dyDescent="0.25">
      <c r="A2718" s="62" t="s">
        <v>61</v>
      </c>
      <c r="B2718" s="279"/>
      <c r="C2718" s="278"/>
      <c r="D2718" s="278"/>
      <c r="E2718" s="278"/>
    </row>
    <row r="2719" spans="1:5" ht="12.75" thickBot="1" x14ac:dyDescent="0.25">
      <c r="A2719" s="62" t="s">
        <v>62</v>
      </c>
      <c r="B2719" s="279"/>
      <c r="C2719" s="278"/>
      <c r="D2719" s="278"/>
      <c r="E2719" s="278"/>
    </row>
    <row r="2720" spans="1:5" ht="12.75" thickBot="1" x14ac:dyDescent="0.25">
      <c r="A2720" s="62" t="s">
        <v>63</v>
      </c>
      <c r="B2720" s="279"/>
      <c r="C2720" s="278"/>
      <c r="D2720" s="278"/>
      <c r="E2720" s="278"/>
    </row>
    <row r="2721" spans="1:5" ht="12.75" thickBot="1" x14ac:dyDescent="0.25">
      <c r="A2721" s="78" t="s">
        <v>74</v>
      </c>
      <c r="B2721" s="279">
        <f>B2711+B2716</f>
        <v>15000</v>
      </c>
      <c r="C2721" s="279">
        <f>C2711+C2716</f>
        <v>19618</v>
      </c>
      <c r="D2721" s="279">
        <f>D2711+D2716</f>
        <v>0</v>
      </c>
      <c r="E2721" s="279">
        <f>E2711+E2716</f>
        <v>0</v>
      </c>
    </row>
    <row r="2722" spans="1:5" ht="12.75" thickBot="1" x14ac:dyDescent="0.25">
      <c r="A2722" s="90" t="s">
        <v>32</v>
      </c>
      <c r="B2722" s="283">
        <f>IF(B2721-B2703=0,0,"Error")</f>
        <v>0</v>
      </c>
      <c r="C2722" s="283">
        <f>IF(C2721-C2703=0,0,"Error")</f>
        <v>0</v>
      </c>
      <c r="D2722" s="283">
        <f>IF(D2721-D2703=0,0,"Error")</f>
        <v>0</v>
      </c>
      <c r="E2722" s="283">
        <f>IF(E2721-E2703=0,0,"Error")</f>
        <v>0</v>
      </c>
    </row>
    <row r="2723" spans="1:5" ht="34.5" thickBot="1" x14ac:dyDescent="0.25">
      <c r="A2723" s="58" t="s">
        <v>817</v>
      </c>
      <c r="B2723" s="300" t="s">
        <v>818</v>
      </c>
      <c r="C2723" s="301" t="s">
        <v>60</v>
      </c>
      <c r="D2723" s="487" t="s">
        <v>819</v>
      </c>
      <c r="E2723" s="488"/>
    </row>
    <row r="2724" spans="1:5" ht="12.75" customHeight="1" thickBot="1" x14ac:dyDescent="0.25">
      <c r="A2724" s="59" t="s">
        <v>15</v>
      </c>
      <c r="B2724" s="514" t="s">
        <v>820</v>
      </c>
      <c r="C2724" s="515"/>
      <c r="D2724" s="515"/>
      <c r="E2724" s="516"/>
    </row>
    <row r="2725" spans="1:5" ht="12.75" thickBot="1" x14ac:dyDescent="0.25">
      <c r="A2725" s="59" t="s">
        <v>16</v>
      </c>
      <c r="B2725" s="517" t="s">
        <v>310</v>
      </c>
      <c r="C2725" s="518"/>
      <c r="D2725" s="518"/>
      <c r="E2725" s="519"/>
    </row>
    <row r="2726" spans="1:5" ht="12.75" thickBot="1" x14ac:dyDescent="0.25">
      <c r="A2726" s="60" t="s">
        <v>16</v>
      </c>
      <c r="B2726" s="273">
        <v>2019</v>
      </c>
      <c r="C2726" s="274">
        <v>2020</v>
      </c>
      <c r="D2726" s="274">
        <v>2021</v>
      </c>
      <c r="E2726" s="274">
        <v>2022</v>
      </c>
    </row>
    <row r="2727" spans="1:5" ht="12.75" thickBot="1" x14ac:dyDescent="0.25">
      <c r="A2727" s="66"/>
      <c r="B2727" s="275" t="s">
        <v>8</v>
      </c>
      <c r="C2727" s="276" t="s">
        <v>9</v>
      </c>
      <c r="D2727" s="276" t="s">
        <v>9</v>
      </c>
      <c r="E2727" s="276" t="s">
        <v>9</v>
      </c>
    </row>
    <row r="2728" spans="1:5" ht="12.75" thickBot="1" x14ac:dyDescent="0.25">
      <c r="A2728" s="60" t="s">
        <v>17</v>
      </c>
      <c r="B2728" s="209">
        <v>0</v>
      </c>
      <c r="C2728" s="209">
        <v>0</v>
      </c>
      <c r="D2728" s="209">
        <v>196</v>
      </c>
      <c r="E2728" s="209"/>
    </row>
    <row r="2729" spans="1:5" ht="12.75" thickBot="1" x14ac:dyDescent="0.25">
      <c r="A2729" s="60" t="s">
        <v>18</v>
      </c>
      <c r="B2729" s="209">
        <f>B2747</f>
        <v>0</v>
      </c>
      <c r="C2729" s="209">
        <f>C2747</f>
        <v>0</v>
      </c>
      <c r="D2729" s="209">
        <f>D2747</f>
        <v>16200</v>
      </c>
      <c r="E2729" s="209">
        <f>E2747</f>
        <v>0</v>
      </c>
    </row>
    <row r="2730" spans="1:5" ht="12.75" thickBot="1" x14ac:dyDescent="0.25">
      <c r="A2730" s="60" t="s">
        <v>19</v>
      </c>
      <c r="B2730" s="209" t="e">
        <f>B2729/B2728</f>
        <v>#DIV/0!</v>
      </c>
      <c r="C2730" s="209" t="e">
        <f>C2729/C2728</f>
        <v>#DIV/0!</v>
      </c>
      <c r="D2730" s="209">
        <f>D2729/D2728</f>
        <v>82.65306122448979</v>
      </c>
      <c r="E2730" s="209" t="e">
        <f>E2729/E2728</f>
        <v>#DIV/0!</v>
      </c>
    </row>
    <row r="2731" spans="1:5" ht="12.75" thickBot="1" x14ac:dyDescent="0.25">
      <c r="A2731" s="60" t="s">
        <v>20</v>
      </c>
      <c r="B2731" s="209" t="s">
        <v>21</v>
      </c>
      <c r="C2731" s="277" t="e">
        <f>C2728/B2728-1</f>
        <v>#DIV/0!</v>
      </c>
      <c r="D2731" s="277" t="e">
        <f t="shared" ref="D2731:E2733" si="93">D2728/C2728-1</f>
        <v>#DIV/0!</v>
      </c>
      <c r="E2731" s="277">
        <f t="shared" si="93"/>
        <v>-1</v>
      </c>
    </row>
    <row r="2732" spans="1:5" ht="12.75" thickBot="1" x14ac:dyDescent="0.25">
      <c r="A2732" s="60" t="s">
        <v>22</v>
      </c>
      <c r="B2732" s="209" t="s">
        <v>21</v>
      </c>
      <c r="C2732" s="277" t="e">
        <f>C2729/B2729-1</f>
        <v>#DIV/0!</v>
      </c>
      <c r="D2732" s="277" t="e">
        <f t="shared" si="93"/>
        <v>#DIV/0!</v>
      </c>
      <c r="E2732" s="277">
        <f t="shared" si="93"/>
        <v>-1</v>
      </c>
    </row>
    <row r="2733" spans="1:5" ht="12.75" thickBot="1" x14ac:dyDescent="0.25">
      <c r="A2733" s="60" t="s">
        <v>23</v>
      </c>
      <c r="B2733" s="209" t="s">
        <v>21</v>
      </c>
      <c r="C2733" s="277" t="e">
        <f>C2730/B2730-1</f>
        <v>#DIV/0!</v>
      </c>
      <c r="D2733" s="277" t="e">
        <f t="shared" si="93"/>
        <v>#DIV/0!</v>
      </c>
      <c r="E2733" s="277" t="e">
        <f t="shared" si="93"/>
        <v>#DIV/0!</v>
      </c>
    </row>
    <row r="2734" spans="1:5" ht="12.75" customHeight="1" thickBot="1" x14ac:dyDescent="0.25">
      <c r="A2734" s="434" t="s">
        <v>821</v>
      </c>
      <c r="B2734" s="435"/>
      <c r="C2734" s="435"/>
      <c r="D2734" s="435"/>
      <c r="E2734" s="436"/>
    </row>
    <row r="2735" spans="1:5" x14ac:dyDescent="0.2">
      <c r="A2735" s="432"/>
      <c r="B2735" s="273">
        <v>2019</v>
      </c>
      <c r="C2735" s="274">
        <v>2020</v>
      </c>
      <c r="D2735" s="274">
        <v>2021</v>
      </c>
      <c r="E2735" s="274">
        <v>2022</v>
      </c>
    </row>
    <row r="2736" spans="1:5" ht="12.75" thickBot="1" x14ac:dyDescent="0.25">
      <c r="A2736" s="433"/>
      <c r="B2736" s="275" t="s">
        <v>8</v>
      </c>
      <c r="C2736" s="276" t="s">
        <v>9</v>
      </c>
      <c r="D2736" s="276" t="s">
        <v>9</v>
      </c>
      <c r="E2736" s="276" t="s">
        <v>9</v>
      </c>
    </row>
    <row r="2737" spans="1:5" ht="12.75" thickBot="1" x14ac:dyDescent="0.25">
      <c r="A2737" s="61" t="s">
        <v>36</v>
      </c>
      <c r="B2737" s="278">
        <f>B2738+B2739+B2740+B2741</f>
        <v>0</v>
      </c>
      <c r="C2737" s="278">
        <f>C2738+C2739+C2740+C2741</f>
        <v>0</v>
      </c>
      <c r="D2737" s="278">
        <f>D2738+D2739+D2740+D2741</f>
        <v>0</v>
      </c>
      <c r="E2737" s="278">
        <f>E2738+E2739+E2740+E2741</f>
        <v>0</v>
      </c>
    </row>
    <row r="2738" spans="1:5" ht="12.75" thickBot="1" x14ac:dyDescent="0.25">
      <c r="A2738" s="62" t="s">
        <v>57</v>
      </c>
      <c r="B2738" s="278"/>
      <c r="C2738" s="278"/>
      <c r="D2738" s="278"/>
      <c r="E2738" s="278"/>
    </row>
    <row r="2739" spans="1:5" ht="12.75" thickBot="1" x14ac:dyDescent="0.25">
      <c r="A2739" s="62" t="s">
        <v>61</v>
      </c>
      <c r="B2739" s="278"/>
      <c r="C2739" s="278"/>
      <c r="D2739" s="278"/>
      <c r="E2739" s="278"/>
    </row>
    <row r="2740" spans="1:5" ht="12.75" thickBot="1" x14ac:dyDescent="0.25">
      <c r="A2740" s="62" t="s">
        <v>62</v>
      </c>
      <c r="B2740" s="278"/>
      <c r="C2740" s="278"/>
      <c r="D2740" s="278"/>
      <c r="E2740" s="278"/>
    </row>
    <row r="2741" spans="1:5" ht="12.75" thickBot="1" x14ac:dyDescent="0.25">
      <c r="A2741" s="62" t="s">
        <v>63</v>
      </c>
      <c r="B2741" s="278"/>
      <c r="C2741" s="278"/>
      <c r="D2741" s="278"/>
      <c r="E2741" s="278"/>
    </row>
    <row r="2742" spans="1:5" ht="12.75" thickBot="1" x14ac:dyDescent="0.25">
      <c r="A2742" s="61" t="s">
        <v>37</v>
      </c>
      <c r="B2742" s="279">
        <f>B2743+B2744+B2745+B2746</f>
        <v>0</v>
      </c>
      <c r="C2742" s="279">
        <f>C2743+C2744+C2745+C2746</f>
        <v>0</v>
      </c>
      <c r="D2742" s="279">
        <f>D2743+D2744+D2745+D2746</f>
        <v>16200</v>
      </c>
      <c r="E2742" s="279">
        <f>E2743+E2744+E2745+E2746</f>
        <v>0</v>
      </c>
    </row>
    <row r="2743" spans="1:5" ht="12.75" thickBot="1" x14ac:dyDescent="0.25">
      <c r="A2743" s="62" t="s">
        <v>57</v>
      </c>
      <c r="B2743" s="279"/>
      <c r="C2743" s="278"/>
      <c r="D2743" s="278">
        <v>16200</v>
      </c>
      <c r="E2743" s="278"/>
    </row>
    <row r="2744" spans="1:5" ht="12.75" thickBot="1" x14ac:dyDescent="0.25">
      <c r="A2744" s="62" t="s">
        <v>61</v>
      </c>
      <c r="B2744" s="279"/>
      <c r="C2744" s="278"/>
      <c r="D2744" s="278"/>
      <c r="E2744" s="278"/>
    </row>
    <row r="2745" spans="1:5" ht="12.75" thickBot="1" x14ac:dyDescent="0.25">
      <c r="A2745" s="62" t="s">
        <v>62</v>
      </c>
      <c r="B2745" s="279"/>
      <c r="C2745" s="278"/>
      <c r="D2745" s="278"/>
      <c r="E2745" s="278"/>
    </row>
    <row r="2746" spans="1:5" ht="12.75" thickBot="1" x14ac:dyDescent="0.25">
      <c r="A2746" s="62" t="s">
        <v>63</v>
      </c>
      <c r="B2746" s="279"/>
      <c r="C2746" s="278"/>
      <c r="D2746" s="278"/>
      <c r="E2746" s="278"/>
    </row>
    <row r="2747" spans="1:5" ht="12.75" thickBot="1" x14ac:dyDescent="0.25">
      <c r="A2747" s="78" t="s">
        <v>153</v>
      </c>
      <c r="B2747" s="279">
        <f>B2737+B2742</f>
        <v>0</v>
      </c>
      <c r="C2747" s="279">
        <f>C2737+C2742</f>
        <v>0</v>
      </c>
      <c r="D2747" s="279">
        <f>D2737+D2742</f>
        <v>16200</v>
      </c>
      <c r="E2747" s="279">
        <f>E2737+E2742</f>
        <v>0</v>
      </c>
    </row>
    <row r="2748" spans="1:5" ht="12.75" thickBot="1" x14ac:dyDescent="0.25">
      <c r="A2748" s="90" t="s">
        <v>32</v>
      </c>
      <c r="B2748" s="283">
        <f>IF(B2747-B2729=0,0,"Error")</f>
        <v>0</v>
      </c>
      <c r="C2748" s="283">
        <f>IF(C2747-C2729=0,0,"Error")</f>
        <v>0</v>
      </c>
      <c r="D2748" s="283">
        <f>IF(D2747-D2729=0,0,"Error")</f>
        <v>0</v>
      </c>
      <c r="E2748" s="283">
        <f>IF(E2747-E2729=0,0,"Error")</f>
        <v>0</v>
      </c>
    </row>
    <row r="2749" spans="1:5" ht="45.75" thickBot="1" x14ac:dyDescent="0.25">
      <c r="A2749" s="58" t="s">
        <v>822</v>
      </c>
      <c r="B2749" s="300" t="s">
        <v>823</v>
      </c>
      <c r="C2749" s="301" t="s">
        <v>60</v>
      </c>
      <c r="D2749" s="487" t="s">
        <v>824</v>
      </c>
      <c r="E2749" s="488"/>
    </row>
    <row r="2750" spans="1:5" ht="12.75" customHeight="1" thickBot="1" x14ac:dyDescent="0.25">
      <c r="A2750" s="59" t="s">
        <v>15</v>
      </c>
      <c r="B2750" s="514" t="s">
        <v>825</v>
      </c>
      <c r="C2750" s="515"/>
      <c r="D2750" s="515"/>
      <c r="E2750" s="516"/>
    </row>
    <row r="2751" spans="1:5" ht="12.75" thickBot="1" x14ac:dyDescent="0.25">
      <c r="A2751" s="59" t="s">
        <v>16</v>
      </c>
      <c r="B2751" s="517" t="s">
        <v>826</v>
      </c>
      <c r="C2751" s="518"/>
      <c r="D2751" s="518"/>
      <c r="E2751" s="519"/>
    </row>
    <row r="2752" spans="1:5" ht="12.75" thickBot="1" x14ac:dyDescent="0.25">
      <c r="A2752" s="60" t="s">
        <v>16</v>
      </c>
      <c r="B2752" s="273">
        <v>2019</v>
      </c>
      <c r="C2752" s="274">
        <v>2020</v>
      </c>
      <c r="D2752" s="274">
        <v>2021</v>
      </c>
      <c r="E2752" s="274">
        <v>2022</v>
      </c>
    </row>
    <row r="2753" spans="1:5" ht="12.75" thickBot="1" x14ac:dyDescent="0.25">
      <c r="A2753" s="66"/>
      <c r="B2753" s="275" t="s">
        <v>8</v>
      </c>
      <c r="C2753" s="276" t="s">
        <v>9</v>
      </c>
      <c r="D2753" s="276" t="s">
        <v>9</v>
      </c>
      <c r="E2753" s="276" t="s">
        <v>9</v>
      </c>
    </row>
    <row r="2754" spans="1:5" ht="12.75" thickBot="1" x14ac:dyDescent="0.25">
      <c r="A2754" s="60" t="s">
        <v>17</v>
      </c>
      <c r="B2754" s="209">
        <v>0</v>
      </c>
      <c r="C2754" s="209">
        <v>0</v>
      </c>
      <c r="D2754" s="209">
        <v>1</v>
      </c>
      <c r="E2754" s="209"/>
    </row>
    <row r="2755" spans="1:5" ht="12.75" thickBot="1" x14ac:dyDescent="0.25">
      <c r="A2755" s="60" t="s">
        <v>18</v>
      </c>
      <c r="B2755" s="209">
        <f>B2773</f>
        <v>0</v>
      </c>
      <c r="C2755" s="209">
        <f>C2773</f>
        <v>0</v>
      </c>
      <c r="D2755" s="209">
        <f>D2773</f>
        <v>30000</v>
      </c>
      <c r="E2755" s="209">
        <f>E2773</f>
        <v>0</v>
      </c>
    </row>
    <row r="2756" spans="1:5" ht="12.75" thickBot="1" x14ac:dyDescent="0.25">
      <c r="A2756" s="60" t="s">
        <v>19</v>
      </c>
      <c r="B2756" s="209" t="e">
        <f>B2755/B2754</f>
        <v>#DIV/0!</v>
      </c>
      <c r="C2756" s="209" t="e">
        <f>C2755/C2754</f>
        <v>#DIV/0!</v>
      </c>
      <c r="D2756" s="209">
        <f>D2755/D2754</f>
        <v>30000</v>
      </c>
      <c r="E2756" s="209" t="e">
        <f>E2755/E2754</f>
        <v>#DIV/0!</v>
      </c>
    </row>
    <row r="2757" spans="1:5" ht="12.75" thickBot="1" x14ac:dyDescent="0.25">
      <c r="A2757" s="60" t="s">
        <v>20</v>
      </c>
      <c r="B2757" s="209" t="s">
        <v>21</v>
      </c>
      <c r="C2757" s="277" t="e">
        <f>C2754/B2754-1</f>
        <v>#DIV/0!</v>
      </c>
      <c r="D2757" s="277" t="e">
        <f t="shared" ref="D2757:E2759" si="94">D2754/C2754-1</f>
        <v>#DIV/0!</v>
      </c>
      <c r="E2757" s="277">
        <f t="shared" si="94"/>
        <v>-1</v>
      </c>
    </row>
    <row r="2758" spans="1:5" ht="12.75" thickBot="1" x14ac:dyDescent="0.25">
      <c r="A2758" s="60" t="s">
        <v>22</v>
      </c>
      <c r="B2758" s="209" t="s">
        <v>21</v>
      </c>
      <c r="C2758" s="277" t="e">
        <f>C2755/B2755-1</f>
        <v>#DIV/0!</v>
      </c>
      <c r="D2758" s="277" t="e">
        <f t="shared" si="94"/>
        <v>#DIV/0!</v>
      </c>
      <c r="E2758" s="277">
        <f t="shared" si="94"/>
        <v>-1</v>
      </c>
    </row>
    <row r="2759" spans="1:5" ht="12.75" thickBot="1" x14ac:dyDescent="0.25">
      <c r="A2759" s="60" t="s">
        <v>23</v>
      </c>
      <c r="B2759" s="209" t="s">
        <v>21</v>
      </c>
      <c r="C2759" s="277" t="e">
        <f>C2756/B2756-1</f>
        <v>#DIV/0!</v>
      </c>
      <c r="D2759" s="277" t="e">
        <f t="shared" si="94"/>
        <v>#DIV/0!</v>
      </c>
      <c r="E2759" s="277" t="e">
        <f t="shared" si="94"/>
        <v>#DIV/0!</v>
      </c>
    </row>
    <row r="2760" spans="1:5" ht="12.75" customHeight="1" thickBot="1" x14ac:dyDescent="0.25">
      <c r="A2760" s="434" t="s">
        <v>827</v>
      </c>
      <c r="B2760" s="435"/>
      <c r="C2760" s="435"/>
      <c r="D2760" s="435"/>
      <c r="E2760" s="436"/>
    </row>
    <row r="2761" spans="1:5" x14ac:dyDescent="0.2">
      <c r="A2761" s="432"/>
      <c r="B2761" s="273">
        <v>2018</v>
      </c>
      <c r="C2761" s="274">
        <v>2019</v>
      </c>
      <c r="D2761" s="274">
        <v>2020</v>
      </c>
      <c r="E2761" s="274">
        <v>2021</v>
      </c>
    </row>
    <row r="2762" spans="1:5" ht="12.75" thickBot="1" x14ac:dyDescent="0.25">
      <c r="A2762" s="433"/>
      <c r="B2762" s="275" t="s">
        <v>8</v>
      </c>
      <c r="C2762" s="276" t="s">
        <v>9</v>
      </c>
      <c r="D2762" s="276" t="s">
        <v>9</v>
      </c>
      <c r="E2762" s="276" t="s">
        <v>9</v>
      </c>
    </row>
    <row r="2763" spans="1:5" ht="12.75" thickBot="1" x14ac:dyDescent="0.25">
      <c r="A2763" s="61" t="s">
        <v>36</v>
      </c>
      <c r="B2763" s="278">
        <f>B2764+B2765+B2766+B2767</f>
        <v>0</v>
      </c>
      <c r="C2763" s="278">
        <f>C2764+C2765+C2766+C2767</f>
        <v>0</v>
      </c>
      <c r="D2763" s="278">
        <f>D2764+D2765+D2766+D2767</f>
        <v>0</v>
      </c>
      <c r="E2763" s="278">
        <f>E2764+E2765+E2766+E2767</f>
        <v>0</v>
      </c>
    </row>
    <row r="2764" spans="1:5" ht="12.75" thickBot="1" x14ac:dyDescent="0.25">
      <c r="A2764" s="62" t="s">
        <v>57</v>
      </c>
      <c r="B2764" s="278"/>
      <c r="C2764" s="278"/>
      <c r="D2764" s="278"/>
      <c r="E2764" s="278"/>
    </row>
    <row r="2765" spans="1:5" ht="12.75" thickBot="1" x14ac:dyDescent="0.25">
      <c r="A2765" s="62" t="s">
        <v>61</v>
      </c>
      <c r="B2765" s="278"/>
      <c r="C2765" s="278"/>
      <c r="D2765" s="278"/>
      <c r="E2765" s="278"/>
    </row>
    <row r="2766" spans="1:5" ht="12.75" thickBot="1" x14ac:dyDescent="0.25">
      <c r="A2766" s="62" t="s">
        <v>62</v>
      </c>
      <c r="B2766" s="278"/>
      <c r="C2766" s="278"/>
      <c r="D2766" s="278"/>
      <c r="E2766" s="278"/>
    </row>
    <row r="2767" spans="1:5" ht="12.75" thickBot="1" x14ac:dyDescent="0.25">
      <c r="A2767" s="62" t="s">
        <v>63</v>
      </c>
      <c r="B2767" s="278"/>
      <c r="C2767" s="278"/>
      <c r="D2767" s="278"/>
      <c r="E2767" s="278"/>
    </row>
    <row r="2768" spans="1:5" ht="12.75" thickBot="1" x14ac:dyDescent="0.25">
      <c r="A2768" s="61" t="s">
        <v>37</v>
      </c>
      <c r="B2768" s="279">
        <f>B2769+B2770+B2771+B2772</f>
        <v>0</v>
      </c>
      <c r="C2768" s="279">
        <f>C2769+C2770+C2771+C2772</f>
        <v>0</v>
      </c>
      <c r="D2768" s="279">
        <f>D2769+D2770+D2771+D2772</f>
        <v>30000</v>
      </c>
      <c r="E2768" s="279">
        <f>E2769+E2770+E2771+E2772</f>
        <v>0</v>
      </c>
    </row>
    <row r="2769" spans="1:5" ht="12.75" thickBot="1" x14ac:dyDescent="0.25">
      <c r="A2769" s="62" t="s">
        <v>57</v>
      </c>
      <c r="B2769" s="279"/>
      <c r="C2769" s="278"/>
      <c r="D2769" s="278">
        <v>30000</v>
      </c>
      <c r="E2769" s="278"/>
    </row>
    <row r="2770" spans="1:5" ht="12.75" thickBot="1" x14ac:dyDescent="0.25">
      <c r="A2770" s="62" t="s">
        <v>61</v>
      </c>
      <c r="B2770" s="279"/>
      <c r="C2770" s="278"/>
      <c r="D2770" s="278"/>
      <c r="E2770" s="278"/>
    </row>
    <row r="2771" spans="1:5" ht="12.75" thickBot="1" x14ac:dyDescent="0.25">
      <c r="A2771" s="62" t="s">
        <v>62</v>
      </c>
      <c r="B2771" s="279"/>
      <c r="C2771" s="278"/>
      <c r="D2771" s="278"/>
      <c r="E2771" s="278"/>
    </row>
    <row r="2772" spans="1:5" ht="12.75" thickBot="1" x14ac:dyDescent="0.25">
      <c r="A2772" s="62" t="s">
        <v>63</v>
      </c>
      <c r="B2772" s="279"/>
      <c r="C2772" s="278"/>
      <c r="D2772" s="278"/>
      <c r="E2772" s="278"/>
    </row>
    <row r="2773" spans="1:5" ht="12.75" thickBot="1" x14ac:dyDescent="0.25">
      <c r="A2773" s="78" t="s">
        <v>828</v>
      </c>
      <c r="B2773" s="279">
        <f>B2763+B2768</f>
        <v>0</v>
      </c>
      <c r="C2773" s="279">
        <f>C2763+C2768</f>
        <v>0</v>
      </c>
      <c r="D2773" s="279">
        <f>D2763+D2768</f>
        <v>30000</v>
      </c>
      <c r="E2773" s="279">
        <f>E2763+E2768</f>
        <v>0</v>
      </c>
    </row>
    <row r="2774" spans="1:5" ht="12.75" thickBot="1" x14ac:dyDescent="0.25">
      <c r="A2774" s="90" t="s">
        <v>32</v>
      </c>
      <c r="B2774" s="283">
        <f>IF(B2773-B2755=0,0,"Error")</f>
        <v>0</v>
      </c>
      <c r="C2774" s="283">
        <f>IF(C2773-C2755=0,0,"Error")</f>
        <v>0</v>
      </c>
      <c r="D2774" s="283">
        <f>IF(D2773-D2755=0,0,"Error")</f>
        <v>0</v>
      </c>
      <c r="E2774" s="283">
        <f>IF(E2773-E2755=0,0,"Error")</f>
        <v>0</v>
      </c>
    </row>
    <row r="2775" spans="1:5" ht="45.75" thickBot="1" x14ac:dyDescent="0.25">
      <c r="A2775" s="58" t="s">
        <v>829</v>
      </c>
      <c r="B2775" s="300" t="s">
        <v>830</v>
      </c>
      <c r="C2775" s="301" t="s">
        <v>60</v>
      </c>
      <c r="D2775" s="487" t="s">
        <v>831</v>
      </c>
      <c r="E2775" s="488"/>
    </row>
    <row r="2776" spans="1:5" ht="12.75" customHeight="1" thickBot="1" x14ac:dyDescent="0.25">
      <c r="A2776" s="59" t="s">
        <v>15</v>
      </c>
      <c r="B2776" s="514" t="s">
        <v>832</v>
      </c>
      <c r="C2776" s="515"/>
      <c r="D2776" s="515"/>
      <c r="E2776" s="516"/>
    </row>
    <row r="2777" spans="1:5" ht="12.75" thickBot="1" x14ac:dyDescent="0.25">
      <c r="A2777" s="59" t="s">
        <v>16</v>
      </c>
      <c r="B2777" s="517" t="s">
        <v>826</v>
      </c>
      <c r="C2777" s="518"/>
      <c r="D2777" s="518"/>
      <c r="E2777" s="519"/>
    </row>
    <row r="2778" spans="1:5" x14ac:dyDescent="0.2">
      <c r="A2778" s="432"/>
      <c r="B2778" s="273">
        <v>2019</v>
      </c>
      <c r="C2778" s="274">
        <v>2020</v>
      </c>
      <c r="D2778" s="274">
        <v>2021</v>
      </c>
      <c r="E2778" s="274">
        <v>2022</v>
      </c>
    </row>
    <row r="2779" spans="1:5" ht="12.75" thickBot="1" x14ac:dyDescent="0.25">
      <c r="A2779" s="433"/>
      <c r="B2779" s="275" t="s">
        <v>8</v>
      </c>
      <c r="C2779" s="276" t="s">
        <v>9</v>
      </c>
      <c r="D2779" s="276" t="s">
        <v>9</v>
      </c>
      <c r="E2779" s="276" t="s">
        <v>9</v>
      </c>
    </row>
    <row r="2780" spans="1:5" ht="12.75" thickBot="1" x14ac:dyDescent="0.25">
      <c r="A2780" s="60" t="s">
        <v>17</v>
      </c>
      <c r="B2780" s="209">
        <v>1</v>
      </c>
      <c r="C2780" s="284">
        <v>1</v>
      </c>
      <c r="D2780" s="294"/>
      <c r="E2780" s="294"/>
    </row>
    <row r="2781" spans="1:5" ht="12.75" thickBot="1" x14ac:dyDescent="0.25">
      <c r="A2781" s="60" t="s">
        <v>18</v>
      </c>
      <c r="B2781" s="209">
        <f>B2799</f>
        <v>30000</v>
      </c>
      <c r="C2781" s="209">
        <f>C2799</f>
        <v>382</v>
      </c>
      <c r="D2781" s="209">
        <f>D2799</f>
        <v>0</v>
      </c>
      <c r="E2781" s="209">
        <f>E2799</f>
        <v>0</v>
      </c>
    </row>
    <row r="2782" spans="1:5" ht="12.75" thickBot="1" x14ac:dyDescent="0.25">
      <c r="A2782" s="60" t="s">
        <v>19</v>
      </c>
      <c r="B2782" s="209">
        <f>B2781/B2780</f>
        <v>30000</v>
      </c>
      <c r="C2782" s="209">
        <f>C2781/C2780</f>
        <v>382</v>
      </c>
      <c r="D2782" s="209" t="e">
        <f>D2781/D2780</f>
        <v>#DIV/0!</v>
      </c>
      <c r="E2782" s="209" t="e">
        <f>E2781/E2780</f>
        <v>#DIV/0!</v>
      </c>
    </row>
    <row r="2783" spans="1:5" ht="12.75" thickBot="1" x14ac:dyDescent="0.25">
      <c r="A2783" s="60" t="s">
        <v>20</v>
      </c>
      <c r="B2783" s="209" t="s">
        <v>21</v>
      </c>
      <c r="C2783" s="277">
        <f>C2780/B2780-1</f>
        <v>0</v>
      </c>
      <c r="D2783" s="277">
        <f t="shared" ref="D2783:E2785" si="95">D2780/C2780-1</f>
        <v>-1</v>
      </c>
      <c r="E2783" s="277" t="e">
        <f t="shared" si="95"/>
        <v>#DIV/0!</v>
      </c>
    </row>
    <row r="2784" spans="1:5" ht="12.75" thickBot="1" x14ac:dyDescent="0.25">
      <c r="A2784" s="60" t="s">
        <v>22</v>
      </c>
      <c r="B2784" s="209" t="s">
        <v>21</v>
      </c>
      <c r="C2784" s="277">
        <f>C2781/B2781-1</f>
        <v>-0.98726666666666663</v>
      </c>
      <c r="D2784" s="277">
        <f t="shared" si="95"/>
        <v>-1</v>
      </c>
      <c r="E2784" s="277" t="e">
        <f t="shared" si="95"/>
        <v>#DIV/0!</v>
      </c>
    </row>
    <row r="2785" spans="1:5" ht="12.75" thickBot="1" x14ac:dyDescent="0.25">
      <c r="A2785" s="60" t="s">
        <v>23</v>
      </c>
      <c r="B2785" s="209" t="s">
        <v>21</v>
      </c>
      <c r="C2785" s="277">
        <f>C2782/B2782-1</f>
        <v>-0.98726666666666663</v>
      </c>
      <c r="D2785" s="277" t="e">
        <f t="shared" si="95"/>
        <v>#DIV/0!</v>
      </c>
      <c r="E2785" s="277" t="e">
        <f t="shared" si="95"/>
        <v>#DIV/0!</v>
      </c>
    </row>
    <row r="2786" spans="1:5" ht="12.75" customHeight="1" thickBot="1" x14ac:dyDescent="0.25">
      <c r="A2786" s="434" t="s">
        <v>833</v>
      </c>
      <c r="B2786" s="435"/>
      <c r="C2786" s="435"/>
      <c r="D2786" s="435"/>
      <c r="E2786" s="436"/>
    </row>
    <row r="2787" spans="1:5" x14ac:dyDescent="0.2">
      <c r="A2787" s="432"/>
      <c r="B2787" s="273">
        <v>2019</v>
      </c>
      <c r="C2787" s="274">
        <v>2020</v>
      </c>
      <c r="D2787" s="274">
        <v>2021</v>
      </c>
      <c r="E2787" s="274">
        <v>2022</v>
      </c>
    </row>
    <row r="2788" spans="1:5" ht="12.75" thickBot="1" x14ac:dyDescent="0.25">
      <c r="A2788" s="433"/>
      <c r="B2788" s="275" t="s">
        <v>8</v>
      </c>
      <c r="C2788" s="276" t="s">
        <v>9</v>
      </c>
      <c r="D2788" s="276" t="s">
        <v>9</v>
      </c>
      <c r="E2788" s="276" t="s">
        <v>9</v>
      </c>
    </row>
    <row r="2789" spans="1:5" ht="12.75" thickBot="1" x14ac:dyDescent="0.25">
      <c r="A2789" s="61" t="s">
        <v>36</v>
      </c>
      <c r="B2789" s="278">
        <f>B2790+B2791+B2792+B2793</f>
        <v>0</v>
      </c>
      <c r="C2789" s="278">
        <f>C2790+C2791+C2792+C2793</f>
        <v>0</v>
      </c>
      <c r="D2789" s="278">
        <f>D2790+D2791+D2792+D2793</f>
        <v>0</v>
      </c>
      <c r="E2789" s="278">
        <f>E2790+E2791+E2792+E2793</f>
        <v>0</v>
      </c>
    </row>
    <row r="2790" spans="1:5" ht="12.75" thickBot="1" x14ac:dyDescent="0.25">
      <c r="A2790" s="62" t="s">
        <v>57</v>
      </c>
      <c r="B2790" s="278"/>
      <c r="C2790" s="278"/>
      <c r="D2790" s="278"/>
      <c r="E2790" s="278"/>
    </row>
    <row r="2791" spans="1:5" ht="12.75" thickBot="1" x14ac:dyDescent="0.25">
      <c r="A2791" s="62" t="s">
        <v>61</v>
      </c>
      <c r="B2791" s="278"/>
      <c r="C2791" s="278"/>
      <c r="D2791" s="278"/>
      <c r="E2791" s="278"/>
    </row>
    <row r="2792" spans="1:5" ht="12.75" thickBot="1" x14ac:dyDescent="0.25">
      <c r="A2792" s="62" t="s">
        <v>62</v>
      </c>
      <c r="B2792" s="278"/>
      <c r="C2792" s="278"/>
      <c r="D2792" s="278"/>
      <c r="E2792" s="278"/>
    </row>
    <row r="2793" spans="1:5" ht="12.75" thickBot="1" x14ac:dyDescent="0.25">
      <c r="A2793" s="62" t="s">
        <v>63</v>
      </c>
      <c r="B2793" s="278"/>
      <c r="C2793" s="278"/>
      <c r="D2793" s="278"/>
      <c r="E2793" s="278"/>
    </row>
    <row r="2794" spans="1:5" ht="12.75" thickBot="1" x14ac:dyDescent="0.25">
      <c r="A2794" s="61" t="s">
        <v>37</v>
      </c>
      <c r="B2794" s="279">
        <f>B2795+B2796+B2797+B2798</f>
        <v>30000</v>
      </c>
      <c r="C2794" s="279">
        <f>C2795+C2796+C2797+C2798</f>
        <v>382</v>
      </c>
      <c r="D2794" s="279">
        <f>D2795+D2796+D2797+D2798</f>
        <v>0</v>
      </c>
      <c r="E2794" s="279">
        <f>E2795+E2796+E2797+E2798</f>
        <v>0</v>
      </c>
    </row>
    <row r="2795" spans="1:5" ht="12.75" thickBot="1" x14ac:dyDescent="0.25">
      <c r="A2795" s="62" t="s">
        <v>57</v>
      </c>
      <c r="B2795" s="279">
        <v>30000</v>
      </c>
      <c r="C2795" s="279">
        <v>382</v>
      </c>
      <c r="D2795" s="279"/>
      <c r="E2795" s="279"/>
    </row>
    <row r="2796" spans="1:5" ht="12.75" thickBot="1" x14ac:dyDescent="0.25">
      <c r="A2796" s="62" t="s">
        <v>61</v>
      </c>
      <c r="B2796" s="279"/>
      <c r="C2796" s="279"/>
      <c r="D2796" s="279"/>
      <c r="E2796" s="279"/>
    </row>
    <row r="2797" spans="1:5" ht="12.75" thickBot="1" x14ac:dyDescent="0.25">
      <c r="A2797" s="62" t="s">
        <v>62</v>
      </c>
      <c r="B2797" s="279"/>
      <c r="C2797" s="279"/>
      <c r="D2797" s="279"/>
      <c r="E2797" s="279"/>
    </row>
    <row r="2798" spans="1:5" ht="12.75" thickBot="1" x14ac:dyDescent="0.25">
      <c r="A2798" s="62" t="s">
        <v>63</v>
      </c>
      <c r="B2798" s="279"/>
      <c r="C2798" s="279"/>
      <c r="D2798" s="279"/>
      <c r="E2798" s="279"/>
    </row>
    <row r="2799" spans="1:5" ht="12.75" thickBot="1" x14ac:dyDescent="0.25">
      <c r="A2799" s="63" t="s">
        <v>834</v>
      </c>
      <c r="B2799" s="279">
        <f>B2789+B2794</f>
        <v>30000</v>
      </c>
      <c r="C2799" s="279">
        <f>C2789+C2794</f>
        <v>382</v>
      </c>
      <c r="D2799" s="279">
        <f>D2789+D2794</f>
        <v>0</v>
      </c>
      <c r="E2799" s="279">
        <f>E2789+E2794</f>
        <v>0</v>
      </c>
    </row>
    <row r="2800" spans="1:5" ht="12.75" thickBot="1" x14ac:dyDescent="0.25">
      <c r="A2800" s="90" t="s">
        <v>32</v>
      </c>
      <c r="B2800" s="283">
        <f>IF(B2799-B2781=0,0,"Error")</f>
        <v>0</v>
      </c>
      <c r="C2800" s="283">
        <f>IF(C2799-C2781=0,0,"Error")</f>
        <v>0</v>
      </c>
      <c r="D2800" s="283">
        <f>IF(D2799-D2781=0,0,"Error")</f>
        <v>0</v>
      </c>
      <c r="E2800" s="283">
        <f>IF(E2799-E2781=0,0,"Error")</f>
        <v>0</v>
      </c>
    </row>
    <row r="2801" spans="1:5" ht="57" thickBot="1" x14ac:dyDescent="0.25">
      <c r="A2801" s="58" t="s">
        <v>343</v>
      </c>
      <c r="B2801" s="300" t="s">
        <v>835</v>
      </c>
      <c r="C2801" s="301" t="s">
        <v>60</v>
      </c>
      <c r="D2801" s="487" t="s">
        <v>836</v>
      </c>
      <c r="E2801" s="488"/>
    </row>
    <row r="2802" spans="1:5" ht="12.75" customHeight="1" thickBot="1" x14ac:dyDescent="0.25">
      <c r="A2802" s="59" t="s">
        <v>15</v>
      </c>
      <c r="B2802" s="429" t="s">
        <v>837</v>
      </c>
      <c r="C2802" s="430"/>
      <c r="D2802" s="430"/>
      <c r="E2802" s="431"/>
    </row>
    <row r="2803" spans="1:5" ht="12.75" thickBot="1" x14ac:dyDescent="0.25">
      <c r="A2803" s="59" t="s">
        <v>16</v>
      </c>
      <c r="B2803" s="437" t="s">
        <v>826</v>
      </c>
      <c r="C2803" s="438"/>
      <c r="D2803" s="438"/>
      <c r="E2803" s="439"/>
    </row>
    <row r="2804" spans="1:5" x14ac:dyDescent="0.2">
      <c r="A2804" s="432"/>
      <c r="B2804" s="273">
        <v>2019</v>
      </c>
      <c r="C2804" s="274">
        <v>2020</v>
      </c>
      <c r="D2804" s="274">
        <v>2021</v>
      </c>
      <c r="E2804" s="274">
        <v>2022</v>
      </c>
    </row>
    <row r="2805" spans="1:5" ht="12.75" thickBot="1" x14ac:dyDescent="0.25">
      <c r="A2805" s="433"/>
      <c r="B2805" s="275" t="s">
        <v>8</v>
      </c>
      <c r="C2805" s="276" t="s">
        <v>9</v>
      </c>
      <c r="D2805" s="276" t="s">
        <v>9</v>
      </c>
      <c r="E2805" s="276" t="s">
        <v>9</v>
      </c>
    </row>
    <row r="2806" spans="1:5" ht="12.75" thickBot="1" x14ac:dyDescent="0.25">
      <c r="A2806" s="60" t="s">
        <v>17</v>
      </c>
      <c r="B2806" s="209">
        <v>1</v>
      </c>
      <c r="C2806" s="284"/>
      <c r="D2806" s="294"/>
      <c r="E2806" s="294"/>
    </row>
    <row r="2807" spans="1:5" ht="12.75" thickBot="1" x14ac:dyDescent="0.25">
      <c r="A2807" s="60" t="s">
        <v>18</v>
      </c>
      <c r="B2807" s="209">
        <f>B2825</f>
        <v>134.4</v>
      </c>
      <c r="C2807" s="209">
        <f>C2825</f>
        <v>0</v>
      </c>
      <c r="D2807" s="209">
        <f>D2825</f>
        <v>0</v>
      </c>
      <c r="E2807" s="209">
        <f>E2825</f>
        <v>0</v>
      </c>
    </row>
    <row r="2808" spans="1:5" ht="12.75" thickBot="1" x14ac:dyDescent="0.25">
      <c r="A2808" s="60" t="s">
        <v>19</v>
      </c>
      <c r="B2808" s="209">
        <f>B2807/B2806</f>
        <v>134.4</v>
      </c>
      <c r="C2808" s="209" t="e">
        <f>C2807/C2806</f>
        <v>#DIV/0!</v>
      </c>
      <c r="D2808" s="209" t="e">
        <f>D2807/D2806</f>
        <v>#DIV/0!</v>
      </c>
      <c r="E2808" s="209" t="e">
        <f>E2807/E2806</f>
        <v>#DIV/0!</v>
      </c>
    </row>
    <row r="2809" spans="1:5" ht="12.75" thickBot="1" x14ac:dyDescent="0.25">
      <c r="A2809" s="60" t="s">
        <v>20</v>
      </c>
      <c r="B2809" s="209" t="s">
        <v>21</v>
      </c>
      <c r="C2809" s="277">
        <f>C2806/B2806-1</f>
        <v>-1</v>
      </c>
      <c r="D2809" s="277" t="e">
        <f t="shared" ref="D2809:E2811" si="96">D2806/C2806-1</f>
        <v>#DIV/0!</v>
      </c>
      <c r="E2809" s="277" t="e">
        <f t="shared" si="96"/>
        <v>#DIV/0!</v>
      </c>
    </row>
    <row r="2810" spans="1:5" ht="12.75" thickBot="1" x14ac:dyDescent="0.25">
      <c r="A2810" s="60" t="s">
        <v>22</v>
      </c>
      <c r="B2810" s="209" t="s">
        <v>21</v>
      </c>
      <c r="C2810" s="277">
        <f>C2807/B2807-1</f>
        <v>-1</v>
      </c>
      <c r="D2810" s="277" t="e">
        <f t="shared" si="96"/>
        <v>#DIV/0!</v>
      </c>
      <c r="E2810" s="277" t="e">
        <f t="shared" si="96"/>
        <v>#DIV/0!</v>
      </c>
    </row>
    <row r="2811" spans="1:5" ht="12.75" thickBot="1" x14ac:dyDescent="0.25">
      <c r="A2811" s="60" t="s">
        <v>23</v>
      </c>
      <c r="B2811" s="209" t="s">
        <v>21</v>
      </c>
      <c r="C2811" s="277" t="e">
        <f>C2808/B2808-1</f>
        <v>#DIV/0!</v>
      </c>
      <c r="D2811" s="277" t="e">
        <f t="shared" si="96"/>
        <v>#DIV/0!</v>
      </c>
      <c r="E2811" s="277" t="e">
        <f t="shared" si="96"/>
        <v>#DIV/0!</v>
      </c>
    </row>
    <row r="2812" spans="1:5" ht="12.75" customHeight="1" thickBot="1" x14ac:dyDescent="0.25">
      <c r="A2812" s="434" t="s">
        <v>838</v>
      </c>
      <c r="B2812" s="435"/>
      <c r="C2812" s="435"/>
      <c r="D2812" s="435"/>
      <c r="E2812" s="436"/>
    </row>
    <row r="2813" spans="1:5" x14ac:dyDescent="0.2">
      <c r="A2813" s="432" t="s">
        <v>75</v>
      </c>
      <c r="B2813" s="273">
        <v>2018</v>
      </c>
      <c r="C2813" s="274">
        <v>2019</v>
      </c>
      <c r="D2813" s="274">
        <v>2020</v>
      </c>
      <c r="E2813" s="274">
        <v>2021</v>
      </c>
    </row>
    <row r="2814" spans="1:5" ht="12.75" thickBot="1" x14ac:dyDescent="0.25">
      <c r="A2814" s="433"/>
      <c r="B2814" s="275" t="s">
        <v>8</v>
      </c>
      <c r="C2814" s="276" t="s">
        <v>9</v>
      </c>
      <c r="D2814" s="276" t="s">
        <v>9</v>
      </c>
      <c r="E2814" s="276" t="s">
        <v>9</v>
      </c>
    </row>
    <row r="2815" spans="1:5" ht="12.75" thickBot="1" x14ac:dyDescent="0.25">
      <c r="A2815" s="61" t="s">
        <v>36</v>
      </c>
      <c r="B2815" s="278">
        <f>B2816+B2817+B2818+B2819</f>
        <v>0</v>
      </c>
      <c r="C2815" s="278">
        <f>C2816+C2817+C2818+C2819</f>
        <v>0</v>
      </c>
      <c r="D2815" s="278">
        <f>D2816+D2817+D2818+D2819</f>
        <v>0</v>
      </c>
      <c r="E2815" s="278">
        <f>E2816+E2817+E2818+E2819</f>
        <v>0</v>
      </c>
    </row>
    <row r="2816" spans="1:5" ht="12.75" thickBot="1" x14ac:dyDescent="0.25">
      <c r="A2816" s="62" t="s">
        <v>57</v>
      </c>
      <c r="B2816" s="278"/>
      <c r="C2816" s="278"/>
      <c r="D2816" s="278"/>
      <c r="E2816" s="278"/>
    </row>
    <row r="2817" spans="1:5" ht="12.75" thickBot="1" x14ac:dyDescent="0.25">
      <c r="A2817" s="62" t="s">
        <v>61</v>
      </c>
      <c r="B2817" s="278"/>
      <c r="C2817" s="278"/>
      <c r="D2817" s="278"/>
      <c r="E2817" s="278"/>
    </row>
    <row r="2818" spans="1:5" ht="12.75" thickBot="1" x14ac:dyDescent="0.25">
      <c r="A2818" s="62" t="s">
        <v>62</v>
      </c>
      <c r="B2818" s="278"/>
      <c r="C2818" s="278"/>
      <c r="D2818" s="278"/>
      <c r="E2818" s="278"/>
    </row>
    <row r="2819" spans="1:5" ht="12.75" thickBot="1" x14ac:dyDescent="0.25">
      <c r="A2819" s="62" t="s">
        <v>63</v>
      </c>
      <c r="B2819" s="278"/>
      <c r="C2819" s="278"/>
      <c r="D2819" s="278"/>
      <c r="E2819" s="278"/>
    </row>
    <row r="2820" spans="1:5" ht="12.75" thickBot="1" x14ac:dyDescent="0.25">
      <c r="A2820" s="61" t="s">
        <v>37</v>
      </c>
      <c r="B2820" s="286">
        <f>B2821+B2822+B2823+B2824</f>
        <v>134.4</v>
      </c>
      <c r="C2820" s="279">
        <f>C2821+C2822+C2823+C2824</f>
        <v>0</v>
      </c>
      <c r="D2820" s="279">
        <f>D2821+D2822+D2823+D2824</f>
        <v>0</v>
      </c>
      <c r="E2820" s="279">
        <f>E2821+E2822+E2823+E2824</f>
        <v>0</v>
      </c>
    </row>
    <row r="2821" spans="1:5" ht="12.75" thickBot="1" x14ac:dyDescent="0.25">
      <c r="A2821" s="62" t="s">
        <v>57</v>
      </c>
      <c r="B2821" s="286">
        <v>134.4</v>
      </c>
      <c r="C2821" s="279"/>
      <c r="D2821" s="279"/>
      <c r="E2821" s="279"/>
    </row>
    <row r="2822" spans="1:5" ht="12.75" thickBot="1" x14ac:dyDescent="0.25">
      <c r="A2822" s="62" t="s">
        <v>61</v>
      </c>
      <c r="B2822" s="279"/>
      <c r="C2822" s="279"/>
      <c r="D2822" s="279"/>
      <c r="E2822" s="279"/>
    </row>
    <row r="2823" spans="1:5" ht="12.75" thickBot="1" x14ac:dyDescent="0.25">
      <c r="A2823" s="62" t="s">
        <v>62</v>
      </c>
      <c r="B2823" s="279"/>
      <c r="C2823" s="279"/>
      <c r="D2823" s="279"/>
      <c r="E2823" s="279"/>
    </row>
    <row r="2824" spans="1:5" ht="12.75" thickBot="1" x14ac:dyDescent="0.25">
      <c r="A2824" s="62" t="s">
        <v>63</v>
      </c>
      <c r="B2824" s="279"/>
      <c r="C2824" s="279"/>
      <c r="D2824" s="279"/>
      <c r="E2824" s="279"/>
    </row>
    <row r="2825" spans="1:5" ht="12.75" thickBot="1" x14ac:dyDescent="0.25">
      <c r="A2825" s="63" t="s">
        <v>346</v>
      </c>
      <c r="B2825" s="279">
        <f>B2815+B2820</f>
        <v>134.4</v>
      </c>
      <c r="C2825" s="279">
        <f>C2815+C2820</f>
        <v>0</v>
      </c>
      <c r="D2825" s="279">
        <f>D2815+D2820</f>
        <v>0</v>
      </c>
      <c r="E2825" s="279">
        <f>E2815+E2820</f>
        <v>0</v>
      </c>
    </row>
    <row r="2826" spans="1:5" ht="12.75" thickBot="1" x14ac:dyDescent="0.25">
      <c r="A2826" s="90" t="s">
        <v>32</v>
      </c>
      <c r="B2826" s="283">
        <f>IF(B2825-B2807=0,0,"Error")</f>
        <v>0</v>
      </c>
      <c r="C2826" s="283">
        <f>IF(C2825-C2807=0,0,"Error")</f>
        <v>0</v>
      </c>
      <c r="D2826" s="283">
        <f>IF(D2825-D2807=0,0,"Error")</f>
        <v>0</v>
      </c>
      <c r="E2826" s="283">
        <f>IF(E2825-E2807=0,0,"Error")</f>
        <v>0</v>
      </c>
    </row>
    <row r="2827" spans="1:5" ht="57" thickBot="1" x14ac:dyDescent="0.25">
      <c r="A2827" s="58" t="s">
        <v>839</v>
      </c>
      <c r="B2827" s="300" t="s">
        <v>840</v>
      </c>
      <c r="C2827" s="301" t="s">
        <v>60</v>
      </c>
      <c r="D2827" s="487" t="s">
        <v>841</v>
      </c>
      <c r="E2827" s="488"/>
    </row>
    <row r="2828" spans="1:5" ht="12.75" customHeight="1" thickBot="1" x14ac:dyDescent="0.25">
      <c r="A2828" s="59" t="s">
        <v>15</v>
      </c>
      <c r="B2828" s="429" t="s">
        <v>837</v>
      </c>
      <c r="C2828" s="430"/>
      <c r="D2828" s="430"/>
      <c r="E2828" s="431"/>
    </row>
    <row r="2829" spans="1:5" ht="12.75" thickBot="1" x14ac:dyDescent="0.25">
      <c r="A2829" s="59" t="s">
        <v>16</v>
      </c>
      <c r="B2829" s="437" t="s">
        <v>826</v>
      </c>
      <c r="C2829" s="438"/>
      <c r="D2829" s="438"/>
      <c r="E2829" s="439"/>
    </row>
    <row r="2830" spans="1:5" x14ac:dyDescent="0.2">
      <c r="A2830" s="432"/>
      <c r="B2830" s="273">
        <v>2019</v>
      </c>
      <c r="C2830" s="274">
        <v>2020</v>
      </c>
      <c r="D2830" s="274">
        <v>2021</v>
      </c>
      <c r="E2830" s="274">
        <v>2022</v>
      </c>
    </row>
    <row r="2831" spans="1:5" ht="12.75" thickBot="1" x14ac:dyDescent="0.25">
      <c r="A2831" s="433"/>
      <c r="B2831" s="275" t="s">
        <v>8</v>
      </c>
      <c r="C2831" s="276" t="s">
        <v>9</v>
      </c>
      <c r="D2831" s="276" t="s">
        <v>9</v>
      </c>
      <c r="E2831" s="276" t="s">
        <v>9</v>
      </c>
    </row>
    <row r="2832" spans="1:5" ht="12.75" thickBot="1" x14ac:dyDescent="0.25">
      <c r="A2832" s="60" t="s">
        <v>17</v>
      </c>
      <c r="B2832" s="209">
        <v>1</v>
      </c>
      <c r="C2832" s="284"/>
      <c r="D2832" s="294"/>
      <c r="E2832" s="294"/>
    </row>
    <row r="2833" spans="1:5" ht="12.75" thickBot="1" x14ac:dyDescent="0.25">
      <c r="A2833" s="60" t="s">
        <v>18</v>
      </c>
      <c r="B2833" s="209">
        <f>B2851</f>
        <v>147</v>
      </c>
      <c r="C2833" s="209">
        <f>C2851</f>
        <v>0</v>
      </c>
      <c r="D2833" s="209">
        <f>D2851</f>
        <v>0</v>
      </c>
      <c r="E2833" s="209">
        <f>E2851</f>
        <v>0</v>
      </c>
    </row>
    <row r="2834" spans="1:5" ht="12.75" thickBot="1" x14ac:dyDescent="0.25">
      <c r="A2834" s="60" t="s">
        <v>19</v>
      </c>
      <c r="B2834" s="209">
        <f>B2833/B2832</f>
        <v>147</v>
      </c>
      <c r="C2834" s="209" t="e">
        <f>C2833/C2832</f>
        <v>#DIV/0!</v>
      </c>
      <c r="D2834" s="209" t="e">
        <f>D2833/D2832</f>
        <v>#DIV/0!</v>
      </c>
      <c r="E2834" s="209" t="e">
        <f>E2833/E2832</f>
        <v>#DIV/0!</v>
      </c>
    </row>
    <row r="2835" spans="1:5" ht="12.75" thickBot="1" x14ac:dyDescent="0.25">
      <c r="A2835" s="60" t="s">
        <v>20</v>
      </c>
      <c r="B2835" s="209" t="s">
        <v>21</v>
      </c>
      <c r="C2835" s="277">
        <f>C2832/B2832-1</f>
        <v>-1</v>
      </c>
      <c r="D2835" s="277" t="e">
        <f t="shared" ref="D2835:E2837" si="97">D2832/C2832-1</f>
        <v>#DIV/0!</v>
      </c>
      <c r="E2835" s="277" t="e">
        <f t="shared" si="97"/>
        <v>#DIV/0!</v>
      </c>
    </row>
    <row r="2836" spans="1:5" ht="12.75" thickBot="1" x14ac:dyDescent="0.25">
      <c r="A2836" s="60" t="s">
        <v>22</v>
      </c>
      <c r="B2836" s="209" t="s">
        <v>21</v>
      </c>
      <c r="C2836" s="277">
        <f>C2833/B2833-1</f>
        <v>-1</v>
      </c>
      <c r="D2836" s="277" t="e">
        <f t="shared" si="97"/>
        <v>#DIV/0!</v>
      </c>
      <c r="E2836" s="277" t="e">
        <f t="shared" si="97"/>
        <v>#DIV/0!</v>
      </c>
    </row>
    <row r="2837" spans="1:5" ht="12.75" thickBot="1" x14ac:dyDescent="0.25">
      <c r="A2837" s="60" t="s">
        <v>23</v>
      </c>
      <c r="B2837" s="209" t="s">
        <v>21</v>
      </c>
      <c r="C2837" s="277" t="e">
        <f>C2834/B2834-1</f>
        <v>#DIV/0!</v>
      </c>
      <c r="D2837" s="277" t="e">
        <f t="shared" si="97"/>
        <v>#DIV/0!</v>
      </c>
      <c r="E2837" s="277" t="e">
        <f t="shared" si="97"/>
        <v>#DIV/0!</v>
      </c>
    </row>
    <row r="2838" spans="1:5" ht="12.75" customHeight="1" thickBot="1" x14ac:dyDescent="0.25">
      <c r="A2838" s="434" t="s">
        <v>838</v>
      </c>
      <c r="B2838" s="435"/>
      <c r="C2838" s="435"/>
      <c r="D2838" s="435"/>
      <c r="E2838" s="436"/>
    </row>
    <row r="2839" spans="1:5" x14ac:dyDescent="0.2">
      <c r="A2839" s="432" t="s">
        <v>75</v>
      </c>
      <c r="B2839" s="273">
        <v>2018</v>
      </c>
      <c r="C2839" s="274">
        <v>2019</v>
      </c>
      <c r="D2839" s="274">
        <v>2020</v>
      </c>
      <c r="E2839" s="274">
        <v>2021</v>
      </c>
    </row>
    <row r="2840" spans="1:5" ht="12.75" thickBot="1" x14ac:dyDescent="0.25">
      <c r="A2840" s="433"/>
      <c r="B2840" s="275" t="s">
        <v>8</v>
      </c>
      <c r="C2840" s="276" t="s">
        <v>9</v>
      </c>
      <c r="D2840" s="276" t="s">
        <v>9</v>
      </c>
      <c r="E2840" s="276" t="s">
        <v>9</v>
      </c>
    </row>
    <row r="2841" spans="1:5" ht="12.75" thickBot="1" x14ac:dyDescent="0.25">
      <c r="A2841" s="61" t="s">
        <v>36</v>
      </c>
      <c r="B2841" s="278">
        <f>B2842+B2843+B2844+B2845</f>
        <v>0</v>
      </c>
      <c r="C2841" s="278">
        <f>C2842+C2843+C2844+C2845</f>
        <v>0</v>
      </c>
      <c r="D2841" s="278">
        <f>D2842+D2843+D2844+D2845</f>
        <v>0</v>
      </c>
      <c r="E2841" s="278">
        <f>E2842+E2843+E2844+E2845</f>
        <v>0</v>
      </c>
    </row>
    <row r="2842" spans="1:5" ht="12.75" thickBot="1" x14ac:dyDescent="0.25">
      <c r="A2842" s="62" t="s">
        <v>57</v>
      </c>
      <c r="B2842" s="278"/>
      <c r="C2842" s="278"/>
      <c r="D2842" s="278"/>
      <c r="E2842" s="278"/>
    </row>
    <row r="2843" spans="1:5" ht="12.75" thickBot="1" x14ac:dyDescent="0.25">
      <c r="A2843" s="62" t="s">
        <v>61</v>
      </c>
      <c r="B2843" s="278"/>
      <c r="C2843" s="278"/>
      <c r="D2843" s="278"/>
      <c r="E2843" s="278"/>
    </row>
    <row r="2844" spans="1:5" ht="12.75" thickBot="1" x14ac:dyDescent="0.25">
      <c r="A2844" s="62" t="s">
        <v>62</v>
      </c>
      <c r="B2844" s="278"/>
      <c r="C2844" s="278"/>
      <c r="D2844" s="278"/>
      <c r="E2844" s="278"/>
    </row>
    <row r="2845" spans="1:5" ht="12.75" thickBot="1" x14ac:dyDescent="0.25">
      <c r="A2845" s="62" t="s">
        <v>63</v>
      </c>
      <c r="B2845" s="278"/>
      <c r="C2845" s="278"/>
      <c r="D2845" s="278"/>
      <c r="E2845" s="278"/>
    </row>
    <row r="2846" spans="1:5" ht="12.75" thickBot="1" x14ac:dyDescent="0.25">
      <c r="A2846" s="61" t="s">
        <v>37</v>
      </c>
      <c r="B2846" s="279">
        <f>B2847+B2848+B2849+B2850</f>
        <v>147</v>
      </c>
      <c r="C2846" s="279">
        <f>C2847+C2848+C2849+C2850</f>
        <v>0</v>
      </c>
      <c r="D2846" s="279">
        <f>D2847+D2848+D2849+D2850</f>
        <v>0</v>
      </c>
      <c r="E2846" s="279">
        <f>E2847+E2848+E2849+E2850</f>
        <v>0</v>
      </c>
    </row>
    <row r="2847" spans="1:5" ht="12.75" thickBot="1" x14ac:dyDescent="0.25">
      <c r="A2847" s="62" t="s">
        <v>57</v>
      </c>
      <c r="B2847" s="279">
        <v>147</v>
      </c>
      <c r="C2847" s="279"/>
      <c r="D2847" s="279"/>
      <c r="E2847" s="279"/>
    </row>
    <row r="2848" spans="1:5" ht="12.75" thickBot="1" x14ac:dyDescent="0.25">
      <c r="A2848" s="62" t="s">
        <v>61</v>
      </c>
      <c r="B2848" s="279"/>
      <c r="C2848" s="279"/>
      <c r="D2848" s="279"/>
      <c r="E2848" s="279"/>
    </row>
    <row r="2849" spans="1:5" ht="12.75" thickBot="1" x14ac:dyDescent="0.25">
      <c r="A2849" s="62" t="s">
        <v>62</v>
      </c>
      <c r="B2849" s="279"/>
      <c r="C2849" s="279"/>
      <c r="D2849" s="279"/>
      <c r="E2849" s="279"/>
    </row>
    <row r="2850" spans="1:5" ht="12.75" thickBot="1" x14ac:dyDescent="0.25">
      <c r="A2850" s="62" t="s">
        <v>63</v>
      </c>
      <c r="B2850" s="279"/>
      <c r="C2850" s="279"/>
      <c r="D2850" s="279"/>
      <c r="E2850" s="279"/>
    </row>
    <row r="2851" spans="1:5" ht="12.75" thickBot="1" x14ac:dyDescent="0.25">
      <c r="A2851" s="63" t="s">
        <v>842</v>
      </c>
      <c r="B2851" s="279">
        <f>B2841+B2846</f>
        <v>147</v>
      </c>
      <c r="C2851" s="279">
        <f>C2841+C2846</f>
        <v>0</v>
      </c>
      <c r="D2851" s="279">
        <f>D2841+D2846</f>
        <v>0</v>
      </c>
      <c r="E2851" s="279">
        <f>E2841+E2846</f>
        <v>0</v>
      </c>
    </row>
    <row r="2852" spans="1:5" ht="12.75" thickBot="1" x14ac:dyDescent="0.25">
      <c r="A2852" s="90" t="s">
        <v>32</v>
      </c>
      <c r="B2852" s="283">
        <f>IF(B2851-B2833=0,0,"Error")</f>
        <v>0</v>
      </c>
      <c r="C2852" s="283">
        <f>IF(C2851-C2833=0,0,"Error")</f>
        <v>0</v>
      </c>
      <c r="D2852" s="283">
        <f>IF(D2851-D2833=0,0,"Error")</f>
        <v>0</v>
      </c>
      <c r="E2852" s="283">
        <f>IF(E2851-E2833=0,0,"Error")</f>
        <v>0</v>
      </c>
    </row>
    <row r="2853" spans="1:5" ht="12.75" thickBot="1" x14ac:dyDescent="0.25">
      <c r="A2853" s="92" t="s">
        <v>77</v>
      </c>
      <c r="B2853" s="457" t="s">
        <v>843</v>
      </c>
      <c r="C2853" s="457"/>
      <c r="D2853" s="457"/>
      <c r="E2853" s="458"/>
    </row>
    <row r="2854" spans="1:5" ht="45.75" thickBot="1" x14ac:dyDescent="0.25">
      <c r="A2854" s="58" t="s">
        <v>844</v>
      </c>
      <c r="B2854" s="300" t="s">
        <v>845</v>
      </c>
      <c r="C2854" s="301" t="s">
        <v>60</v>
      </c>
      <c r="D2854" s="487" t="s">
        <v>846</v>
      </c>
      <c r="E2854" s="488"/>
    </row>
    <row r="2855" spans="1:5" ht="12.75" customHeight="1" thickBot="1" x14ac:dyDescent="0.25">
      <c r="A2855" s="59" t="s">
        <v>15</v>
      </c>
      <c r="B2855" s="476" t="s">
        <v>847</v>
      </c>
      <c r="C2855" s="477"/>
      <c r="D2855" s="477"/>
      <c r="E2855" s="478"/>
    </row>
    <row r="2856" spans="1:5" ht="12.75" thickBot="1" x14ac:dyDescent="0.25">
      <c r="A2856" s="59" t="s">
        <v>16</v>
      </c>
      <c r="B2856" s="437" t="s">
        <v>826</v>
      </c>
      <c r="C2856" s="438"/>
      <c r="D2856" s="438"/>
      <c r="E2856" s="439"/>
    </row>
    <row r="2857" spans="1:5" x14ac:dyDescent="0.2">
      <c r="A2857" s="432"/>
      <c r="B2857" s="273">
        <v>2019</v>
      </c>
      <c r="C2857" s="274">
        <v>2020</v>
      </c>
      <c r="D2857" s="274">
        <v>2021</v>
      </c>
      <c r="E2857" s="274">
        <v>2022</v>
      </c>
    </row>
    <row r="2858" spans="1:5" ht="12.75" thickBot="1" x14ac:dyDescent="0.25">
      <c r="A2858" s="433"/>
      <c r="B2858" s="275" t="s">
        <v>8</v>
      </c>
      <c r="C2858" s="276" t="s">
        <v>9</v>
      </c>
      <c r="D2858" s="276" t="s">
        <v>9</v>
      </c>
      <c r="E2858" s="276" t="s">
        <v>9</v>
      </c>
    </row>
    <row r="2859" spans="1:5" ht="12.75" thickBot="1" x14ac:dyDescent="0.25">
      <c r="A2859" s="60" t="s">
        <v>17</v>
      </c>
      <c r="B2859" s="209">
        <v>6</v>
      </c>
      <c r="C2859" s="284">
        <v>4</v>
      </c>
      <c r="D2859" s="284"/>
      <c r="E2859" s="294"/>
    </row>
    <row r="2860" spans="1:5" ht="12.75" thickBot="1" x14ac:dyDescent="0.25">
      <c r="A2860" s="60" t="s">
        <v>18</v>
      </c>
      <c r="B2860" s="209">
        <f>B2878</f>
        <v>53640</v>
      </c>
      <c r="C2860" s="209">
        <f>C2878</f>
        <v>26560</v>
      </c>
      <c r="D2860" s="209">
        <f>D2878</f>
        <v>0</v>
      </c>
      <c r="E2860" s="209">
        <f>E2878</f>
        <v>0</v>
      </c>
    </row>
    <row r="2861" spans="1:5" ht="12.75" thickBot="1" x14ac:dyDescent="0.25">
      <c r="A2861" s="60" t="s">
        <v>19</v>
      </c>
      <c r="B2861" s="209">
        <f>B2860/B2859</f>
        <v>8940</v>
      </c>
      <c r="C2861" s="209">
        <f>C2860/C2859</f>
        <v>6640</v>
      </c>
      <c r="D2861" s="209" t="e">
        <f>D2860/D2859</f>
        <v>#DIV/0!</v>
      </c>
      <c r="E2861" s="209" t="e">
        <f>E2860/E2859</f>
        <v>#DIV/0!</v>
      </c>
    </row>
    <row r="2862" spans="1:5" ht="12.75" thickBot="1" x14ac:dyDescent="0.25">
      <c r="A2862" s="60" t="s">
        <v>20</v>
      </c>
      <c r="B2862" s="209" t="s">
        <v>21</v>
      </c>
      <c r="C2862" s="277">
        <f>C2859/B2859-1</f>
        <v>-0.33333333333333337</v>
      </c>
      <c r="D2862" s="277">
        <f t="shared" ref="D2862:E2864" si="98">D2859/C2859-1</f>
        <v>-1</v>
      </c>
      <c r="E2862" s="277" t="e">
        <f t="shared" si="98"/>
        <v>#DIV/0!</v>
      </c>
    </row>
    <row r="2863" spans="1:5" ht="12.75" thickBot="1" x14ac:dyDescent="0.25">
      <c r="A2863" s="60" t="s">
        <v>22</v>
      </c>
      <c r="B2863" s="209" t="s">
        <v>21</v>
      </c>
      <c r="C2863" s="277">
        <f>C2860/B2860-1</f>
        <v>-0.50484712900820283</v>
      </c>
      <c r="D2863" s="277">
        <f t="shared" si="98"/>
        <v>-1</v>
      </c>
      <c r="E2863" s="277" t="e">
        <f t="shared" si="98"/>
        <v>#DIV/0!</v>
      </c>
    </row>
    <row r="2864" spans="1:5" ht="12.75" thickBot="1" x14ac:dyDescent="0.25">
      <c r="A2864" s="60" t="s">
        <v>23</v>
      </c>
      <c r="B2864" s="209" t="s">
        <v>21</v>
      </c>
      <c r="C2864" s="277">
        <f>C2861/B2861-1</f>
        <v>-0.25727069351230425</v>
      </c>
      <c r="D2864" s="277" t="e">
        <f t="shared" si="98"/>
        <v>#DIV/0!</v>
      </c>
      <c r="E2864" s="277" t="e">
        <f t="shared" si="98"/>
        <v>#DIV/0!</v>
      </c>
    </row>
    <row r="2865" spans="1:5" ht="12.75" customHeight="1" thickBot="1" x14ac:dyDescent="0.25">
      <c r="A2865" s="434" t="s">
        <v>848</v>
      </c>
      <c r="B2865" s="435"/>
      <c r="C2865" s="435"/>
      <c r="D2865" s="435"/>
      <c r="E2865" s="436"/>
    </row>
    <row r="2866" spans="1:5" x14ac:dyDescent="0.2">
      <c r="A2866" s="432"/>
      <c r="B2866" s="273">
        <v>2019</v>
      </c>
      <c r="C2866" s="274">
        <v>2020</v>
      </c>
      <c r="D2866" s="274">
        <v>2021</v>
      </c>
      <c r="E2866" s="274">
        <v>2022</v>
      </c>
    </row>
    <row r="2867" spans="1:5" ht="12.75" thickBot="1" x14ac:dyDescent="0.25">
      <c r="A2867" s="433"/>
      <c r="B2867" s="275" t="s">
        <v>8</v>
      </c>
      <c r="C2867" s="276" t="s">
        <v>9</v>
      </c>
      <c r="D2867" s="276" t="s">
        <v>9</v>
      </c>
      <c r="E2867" s="276" t="s">
        <v>9</v>
      </c>
    </row>
    <row r="2868" spans="1:5" ht="12.75" thickBot="1" x14ac:dyDescent="0.25">
      <c r="A2868" s="61" t="s">
        <v>36</v>
      </c>
      <c r="B2868" s="278">
        <f>B2869+B2870+B2871+B2872</f>
        <v>0</v>
      </c>
      <c r="C2868" s="278">
        <f>C2869+C2870+C2871+C2872</f>
        <v>0</v>
      </c>
      <c r="D2868" s="278">
        <f>D2869+D2870+D2871+D2872</f>
        <v>0</v>
      </c>
      <c r="E2868" s="278">
        <f>E2869+E2870+E2871+E2872</f>
        <v>0</v>
      </c>
    </row>
    <row r="2869" spans="1:5" ht="12.75" thickBot="1" x14ac:dyDescent="0.25">
      <c r="A2869" s="62" t="s">
        <v>57</v>
      </c>
      <c r="B2869" s="278"/>
      <c r="C2869" s="278"/>
      <c r="D2869" s="278"/>
      <c r="E2869" s="278"/>
    </row>
    <row r="2870" spans="1:5" ht="12.75" thickBot="1" x14ac:dyDescent="0.25">
      <c r="A2870" s="62" t="s">
        <v>61</v>
      </c>
      <c r="B2870" s="278"/>
      <c r="C2870" s="278"/>
      <c r="D2870" s="278"/>
      <c r="E2870" s="278"/>
    </row>
    <row r="2871" spans="1:5" ht="12.75" thickBot="1" x14ac:dyDescent="0.25">
      <c r="A2871" s="62" t="s">
        <v>62</v>
      </c>
      <c r="B2871" s="278"/>
      <c r="C2871" s="278"/>
      <c r="D2871" s="278"/>
      <c r="E2871" s="278"/>
    </row>
    <row r="2872" spans="1:5" ht="12.75" thickBot="1" x14ac:dyDescent="0.25">
      <c r="A2872" s="62" t="s">
        <v>63</v>
      </c>
      <c r="B2872" s="278"/>
      <c r="C2872" s="278"/>
      <c r="D2872" s="278"/>
      <c r="E2872" s="278"/>
    </row>
    <row r="2873" spans="1:5" ht="12.75" thickBot="1" x14ac:dyDescent="0.25">
      <c r="A2873" s="61" t="s">
        <v>37</v>
      </c>
      <c r="B2873" s="279">
        <f>B2874+B2875+B2876+B2877</f>
        <v>53640</v>
      </c>
      <c r="C2873" s="279">
        <f>C2874+C2875+C2876+C2877</f>
        <v>26560</v>
      </c>
      <c r="D2873" s="279">
        <f>D2874+D2875+D2876+D2877</f>
        <v>0</v>
      </c>
      <c r="E2873" s="279">
        <f>E2874+E2875+E2876+E2877</f>
        <v>0</v>
      </c>
    </row>
    <row r="2874" spans="1:5" ht="12.75" thickBot="1" x14ac:dyDescent="0.25">
      <c r="A2874" s="62" t="s">
        <v>57</v>
      </c>
      <c r="B2874" s="279">
        <f>35896+17744</f>
        <v>53640</v>
      </c>
      <c r="C2874" s="279">
        <v>26560</v>
      </c>
      <c r="D2874" s="279"/>
      <c r="E2874" s="279"/>
    </row>
    <row r="2875" spans="1:5" ht="12.75" thickBot="1" x14ac:dyDescent="0.25">
      <c r="A2875" s="62" t="s">
        <v>61</v>
      </c>
      <c r="B2875" s="279"/>
      <c r="C2875" s="279"/>
      <c r="D2875" s="279"/>
      <c r="E2875" s="279"/>
    </row>
    <row r="2876" spans="1:5" ht="12.75" thickBot="1" x14ac:dyDescent="0.25">
      <c r="A2876" s="62" t="s">
        <v>62</v>
      </c>
      <c r="B2876" s="279"/>
      <c r="C2876" s="279"/>
      <c r="D2876" s="279"/>
      <c r="E2876" s="279"/>
    </row>
    <row r="2877" spans="1:5" ht="12.75" thickBot="1" x14ac:dyDescent="0.25">
      <c r="A2877" s="62" t="s">
        <v>63</v>
      </c>
      <c r="B2877" s="279"/>
      <c r="C2877" s="279"/>
      <c r="D2877" s="279"/>
      <c r="E2877" s="279"/>
    </row>
    <row r="2878" spans="1:5" ht="12.75" thickBot="1" x14ac:dyDescent="0.25">
      <c r="A2878" s="63" t="s">
        <v>849</v>
      </c>
      <c r="B2878" s="279">
        <f>B2868+B2873</f>
        <v>53640</v>
      </c>
      <c r="C2878" s="279">
        <f>C2868+C2873</f>
        <v>26560</v>
      </c>
      <c r="D2878" s="279">
        <f>D2868+D2873</f>
        <v>0</v>
      </c>
      <c r="E2878" s="279">
        <f>E2868+E2873</f>
        <v>0</v>
      </c>
    </row>
    <row r="2879" spans="1:5" ht="12.75" thickBot="1" x14ac:dyDescent="0.25">
      <c r="A2879" s="90" t="s">
        <v>32</v>
      </c>
      <c r="B2879" s="283">
        <f>IF(B2878-B2860=0,0,"Error")</f>
        <v>0</v>
      </c>
      <c r="C2879" s="283">
        <f>IF(C2878-C2860=0,0,"Error")</f>
        <v>0</v>
      </c>
      <c r="D2879" s="283">
        <f>IF(D2878-D2860=0,0,"Error")</f>
        <v>0</v>
      </c>
      <c r="E2879" s="283">
        <f>IF(E2878-E2860=0,0,"Error")</f>
        <v>0</v>
      </c>
    </row>
    <row r="2880" spans="1:5" ht="45.75" thickBot="1" x14ac:dyDescent="0.25">
      <c r="A2880" s="94" t="s">
        <v>447</v>
      </c>
      <c r="B2880" s="320" t="s">
        <v>850</v>
      </c>
      <c r="C2880" s="301" t="s">
        <v>60</v>
      </c>
      <c r="D2880" s="487" t="s">
        <v>851</v>
      </c>
      <c r="E2880" s="488"/>
    </row>
    <row r="2881" spans="1:5" ht="12.75" customHeight="1" thickBot="1" x14ac:dyDescent="0.25">
      <c r="A2881" s="59" t="s">
        <v>15</v>
      </c>
      <c r="B2881" s="476" t="s">
        <v>852</v>
      </c>
      <c r="C2881" s="477"/>
      <c r="D2881" s="477"/>
      <c r="E2881" s="478"/>
    </row>
    <row r="2882" spans="1:5" ht="12.75" thickBot="1" x14ac:dyDescent="0.25">
      <c r="A2882" s="59" t="s">
        <v>16</v>
      </c>
      <c r="B2882" s="437" t="s">
        <v>826</v>
      </c>
      <c r="C2882" s="438"/>
      <c r="D2882" s="438"/>
      <c r="E2882" s="439"/>
    </row>
    <row r="2883" spans="1:5" x14ac:dyDescent="0.2">
      <c r="A2883" s="432"/>
      <c r="B2883" s="273">
        <v>2019</v>
      </c>
      <c r="C2883" s="274">
        <v>2020</v>
      </c>
      <c r="D2883" s="274">
        <v>2021</v>
      </c>
      <c r="E2883" s="274">
        <v>2022</v>
      </c>
    </row>
    <row r="2884" spans="1:5" ht="12.75" thickBot="1" x14ac:dyDescent="0.25">
      <c r="A2884" s="433"/>
      <c r="B2884" s="275" t="s">
        <v>8</v>
      </c>
      <c r="C2884" s="276" t="s">
        <v>9</v>
      </c>
      <c r="D2884" s="276" t="s">
        <v>9</v>
      </c>
      <c r="E2884" s="276" t="s">
        <v>9</v>
      </c>
    </row>
    <row r="2885" spans="1:5" ht="12.75" thickBot="1" x14ac:dyDescent="0.25">
      <c r="A2885" s="60" t="s">
        <v>17</v>
      </c>
      <c r="B2885" s="209">
        <v>6</v>
      </c>
      <c r="C2885" s="284">
        <v>6</v>
      </c>
      <c r="D2885" s="284">
        <v>6</v>
      </c>
      <c r="E2885" s="284"/>
    </row>
    <row r="2886" spans="1:5" ht="12.75" thickBot="1" x14ac:dyDescent="0.25">
      <c r="A2886" s="60" t="s">
        <v>18</v>
      </c>
      <c r="B2886" s="209">
        <f>B2904</f>
        <v>136782</v>
      </c>
      <c r="C2886" s="209">
        <f>C2904</f>
        <v>188848</v>
      </c>
      <c r="D2886" s="209">
        <f>D2904</f>
        <v>0</v>
      </c>
      <c r="E2886" s="209">
        <f>E2904</f>
        <v>0</v>
      </c>
    </row>
    <row r="2887" spans="1:5" ht="12.75" thickBot="1" x14ac:dyDescent="0.25">
      <c r="A2887" s="60" t="s">
        <v>19</v>
      </c>
      <c r="B2887" s="209">
        <f>B2886/B2885</f>
        <v>22797</v>
      </c>
      <c r="C2887" s="209">
        <f>C2886/C2885</f>
        <v>31474.666666666668</v>
      </c>
      <c r="D2887" s="209">
        <f>D2886/D2885</f>
        <v>0</v>
      </c>
      <c r="E2887" s="209" t="e">
        <f>E2886/E2885</f>
        <v>#DIV/0!</v>
      </c>
    </row>
    <row r="2888" spans="1:5" ht="12.75" thickBot="1" x14ac:dyDescent="0.25">
      <c r="A2888" s="60" t="s">
        <v>20</v>
      </c>
      <c r="B2888" s="209" t="s">
        <v>21</v>
      </c>
      <c r="C2888" s="277">
        <f>C2885/B2885-1</f>
        <v>0</v>
      </c>
      <c r="D2888" s="277">
        <f t="shared" ref="D2888:E2890" si="99">D2885/C2885-1</f>
        <v>0</v>
      </c>
      <c r="E2888" s="277">
        <f t="shared" si="99"/>
        <v>-1</v>
      </c>
    </row>
    <row r="2889" spans="1:5" ht="12.75" thickBot="1" x14ac:dyDescent="0.25">
      <c r="A2889" s="60" t="s">
        <v>22</v>
      </c>
      <c r="B2889" s="209" t="s">
        <v>21</v>
      </c>
      <c r="C2889" s="277">
        <f>C2886/B2886-1</f>
        <v>0.38064950066529213</v>
      </c>
      <c r="D2889" s="277">
        <f t="shared" si="99"/>
        <v>-1</v>
      </c>
      <c r="E2889" s="277" t="e">
        <f t="shared" si="99"/>
        <v>#DIV/0!</v>
      </c>
    </row>
    <row r="2890" spans="1:5" ht="12.75" thickBot="1" x14ac:dyDescent="0.25">
      <c r="A2890" s="60" t="s">
        <v>23</v>
      </c>
      <c r="B2890" s="209" t="s">
        <v>21</v>
      </c>
      <c r="C2890" s="277">
        <f>C2887/B2887-1</f>
        <v>0.38064950066529235</v>
      </c>
      <c r="D2890" s="277">
        <f t="shared" si="99"/>
        <v>-1</v>
      </c>
      <c r="E2890" s="277" t="e">
        <f t="shared" si="99"/>
        <v>#DIV/0!</v>
      </c>
    </row>
    <row r="2891" spans="1:5" ht="12.75" customHeight="1" thickBot="1" x14ac:dyDescent="0.25">
      <c r="A2891" s="434" t="s">
        <v>853</v>
      </c>
      <c r="B2891" s="435"/>
      <c r="C2891" s="435"/>
      <c r="D2891" s="435"/>
      <c r="E2891" s="436"/>
    </row>
    <row r="2892" spans="1:5" x14ac:dyDescent="0.2">
      <c r="A2892" s="432"/>
      <c r="B2892" s="273">
        <v>2018</v>
      </c>
      <c r="C2892" s="274">
        <v>2019</v>
      </c>
      <c r="D2892" s="274">
        <v>2020</v>
      </c>
      <c r="E2892" s="274">
        <v>2021</v>
      </c>
    </row>
    <row r="2893" spans="1:5" ht="12.75" thickBot="1" x14ac:dyDescent="0.25">
      <c r="A2893" s="433"/>
      <c r="B2893" s="275" t="s">
        <v>8</v>
      </c>
      <c r="C2893" s="276" t="s">
        <v>9</v>
      </c>
      <c r="D2893" s="276" t="s">
        <v>9</v>
      </c>
      <c r="E2893" s="276" t="s">
        <v>9</v>
      </c>
    </row>
    <row r="2894" spans="1:5" ht="12.75" thickBot="1" x14ac:dyDescent="0.25">
      <c r="A2894" s="61" t="s">
        <v>36</v>
      </c>
      <c r="B2894" s="278">
        <f>B2895+B2896+B2897+B2898</f>
        <v>0</v>
      </c>
      <c r="C2894" s="278">
        <f>C2895+C2896+C2897+C2898</f>
        <v>0</v>
      </c>
      <c r="D2894" s="278">
        <f>D2895+D2896+D2897+D2898</f>
        <v>0</v>
      </c>
      <c r="E2894" s="278">
        <f>E2895+E2896+E2897+E2898</f>
        <v>0</v>
      </c>
    </row>
    <row r="2895" spans="1:5" ht="12.75" thickBot="1" x14ac:dyDescent="0.25">
      <c r="A2895" s="62" t="s">
        <v>57</v>
      </c>
      <c r="B2895" s="278"/>
      <c r="C2895" s="278"/>
      <c r="D2895" s="278"/>
      <c r="E2895" s="278"/>
    </row>
    <row r="2896" spans="1:5" ht="12.75" thickBot="1" x14ac:dyDescent="0.25">
      <c r="A2896" s="62" t="s">
        <v>61</v>
      </c>
      <c r="B2896" s="278"/>
      <c r="C2896" s="278"/>
      <c r="D2896" s="278"/>
      <c r="E2896" s="278"/>
    </row>
    <row r="2897" spans="1:5" ht="12.75" thickBot="1" x14ac:dyDescent="0.25">
      <c r="A2897" s="62" t="s">
        <v>62</v>
      </c>
      <c r="B2897" s="278"/>
      <c r="C2897" s="278"/>
      <c r="D2897" s="278"/>
      <c r="E2897" s="278"/>
    </row>
    <row r="2898" spans="1:5" ht="12.75" thickBot="1" x14ac:dyDescent="0.25">
      <c r="A2898" s="62" t="s">
        <v>63</v>
      </c>
      <c r="B2898" s="278"/>
      <c r="C2898" s="278"/>
      <c r="D2898" s="278"/>
      <c r="E2898" s="278"/>
    </row>
    <row r="2899" spans="1:5" ht="12.75" thickBot="1" x14ac:dyDescent="0.25">
      <c r="A2899" s="61" t="s">
        <v>37</v>
      </c>
      <c r="B2899" s="279">
        <f>B2900+B2901+B2902+B2903</f>
        <v>136782</v>
      </c>
      <c r="C2899" s="279">
        <f>C2900+C2901+C2902+C2903</f>
        <v>188848</v>
      </c>
      <c r="D2899" s="279">
        <f>D2900+D2901+D2902+D2903</f>
        <v>0</v>
      </c>
      <c r="E2899" s="279">
        <f>E2900+E2901+E2902+E2903</f>
        <v>0</v>
      </c>
    </row>
    <row r="2900" spans="1:5" ht="12.75" thickBot="1" x14ac:dyDescent="0.25">
      <c r="A2900" s="62" t="s">
        <v>57</v>
      </c>
      <c r="B2900" s="279"/>
      <c r="C2900" s="279"/>
      <c r="D2900" s="279"/>
      <c r="E2900" s="279"/>
    </row>
    <row r="2901" spans="1:5" ht="12.75" thickBot="1" x14ac:dyDescent="0.25">
      <c r="A2901" s="62" t="s">
        <v>61</v>
      </c>
      <c r="B2901" s="279">
        <f>26782+110000</f>
        <v>136782</v>
      </c>
      <c r="C2901" s="279">
        <v>188848</v>
      </c>
      <c r="D2901" s="279"/>
      <c r="E2901" s="279"/>
    </row>
    <row r="2902" spans="1:5" ht="12.75" thickBot="1" x14ac:dyDescent="0.25">
      <c r="A2902" s="62" t="s">
        <v>62</v>
      </c>
      <c r="B2902" s="279"/>
      <c r="C2902" s="279"/>
      <c r="D2902" s="279"/>
      <c r="E2902" s="279"/>
    </row>
    <row r="2903" spans="1:5" ht="12.75" thickBot="1" x14ac:dyDescent="0.25">
      <c r="A2903" s="62" t="s">
        <v>63</v>
      </c>
      <c r="B2903" s="279"/>
      <c r="C2903" s="279"/>
      <c r="D2903" s="279"/>
      <c r="E2903" s="279"/>
    </row>
    <row r="2904" spans="1:5" ht="12.75" thickBot="1" x14ac:dyDescent="0.25">
      <c r="A2904" s="63" t="s">
        <v>453</v>
      </c>
      <c r="B2904" s="279">
        <f>B2894+B2899</f>
        <v>136782</v>
      </c>
      <c r="C2904" s="279">
        <f>C2894+C2899</f>
        <v>188848</v>
      </c>
      <c r="D2904" s="279">
        <f>D2894+D2899</f>
        <v>0</v>
      </c>
      <c r="E2904" s="279">
        <f>E2894+E2899</f>
        <v>0</v>
      </c>
    </row>
    <row r="2905" spans="1:5" ht="12.75" thickBot="1" x14ac:dyDescent="0.25">
      <c r="A2905" s="90" t="s">
        <v>32</v>
      </c>
      <c r="B2905" s="283">
        <f>IF(B2904-B2886=0,0,"Error")</f>
        <v>0</v>
      </c>
      <c r="C2905" s="283">
        <f>IF(C2904-C2886=0,0,"Error")</f>
        <v>0</v>
      </c>
      <c r="D2905" s="283">
        <f>IF(D2904-D2886=0,0,"Error")</f>
        <v>0</v>
      </c>
      <c r="E2905" s="283">
        <f>IF(E2904-E2886=0,0,"Error")</f>
        <v>0</v>
      </c>
    </row>
    <row r="2906" spans="1:5" ht="45.75" thickBot="1" x14ac:dyDescent="0.25">
      <c r="A2906" s="58" t="s">
        <v>854</v>
      </c>
      <c r="B2906" s="300" t="s">
        <v>855</v>
      </c>
      <c r="C2906" s="301" t="s">
        <v>60</v>
      </c>
      <c r="D2906" s="321" t="s">
        <v>856</v>
      </c>
      <c r="E2906" s="322"/>
    </row>
    <row r="2907" spans="1:5" ht="12.75" customHeight="1" thickBot="1" x14ac:dyDescent="0.25">
      <c r="A2907" s="59" t="s">
        <v>15</v>
      </c>
      <c r="B2907" s="476" t="s">
        <v>857</v>
      </c>
      <c r="C2907" s="477"/>
      <c r="D2907" s="477"/>
      <c r="E2907" s="478"/>
    </row>
    <row r="2908" spans="1:5" ht="12.75" thickBot="1" x14ac:dyDescent="0.25">
      <c r="A2908" s="59" t="s">
        <v>16</v>
      </c>
      <c r="B2908" s="437" t="s">
        <v>858</v>
      </c>
      <c r="C2908" s="438"/>
      <c r="D2908" s="438"/>
      <c r="E2908" s="439"/>
    </row>
    <row r="2909" spans="1:5" x14ac:dyDescent="0.2">
      <c r="A2909" s="432"/>
      <c r="B2909" s="273">
        <v>2019</v>
      </c>
      <c r="C2909" s="274">
        <v>2020</v>
      </c>
      <c r="D2909" s="274">
        <v>2021</v>
      </c>
      <c r="E2909" s="274">
        <v>2022</v>
      </c>
    </row>
    <row r="2910" spans="1:5" ht="12.75" thickBot="1" x14ac:dyDescent="0.25">
      <c r="A2910" s="433"/>
      <c r="B2910" s="275" t="s">
        <v>8</v>
      </c>
      <c r="C2910" s="276" t="s">
        <v>9</v>
      </c>
      <c r="D2910" s="276" t="s">
        <v>9</v>
      </c>
      <c r="E2910" s="276" t="s">
        <v>9</v>
      </c>
    </row>
    <row r="2911" spans="1:5" ht="12.75" thickBot="1" x14ac:dyDescent="0.25">
      <c r="A2911" s="60" t="s">
        <v>17</v>
      </c>
      <c r="B2911" s="209">
        <v>6</v>
      </c>
      <c r="C2911" s="310">
        <v>6</v>
      </c>
      <c r="D2911" s="284">
        <v>6</v>
      </c>
      <c r="E2911" s="294"/>
    </row>
    <row r="2912" spans="1:5" ht="12.75" thickBot="1" x14ac:dyDescent="0.25">
      <c r="A2912" s="60" t="s">
        <v>18</v>
      </c>
      <c r="B2912" s="209">
        <f>B2930</f>
        <v>37548</v>
      </c>
      <c r="C2912" s="209">
        <f>C2930</f>
        <v>23592</v>
      </c>
      <c r="D2912" s="209">
        <f>D2930</f>
        <v>0</v>
      </c>
      <c r="E2912" s="209">
        <f>E2930</f>
        <v>0</v>
      </c>
    </row>
    <row r="2913" spans="1:5" ht="12.75" thickBot="1" x14ac:dyDescent="0.25">
      <c r="A2913" s="60" t="s">
        <v>19</v>
      </c>
      <c r="B2913" s="209">
        <f>B2912/B2911</f>
        <v>6258</v>
      </c>
      <c r="C2913" s="209">
        <f>C2912/C2911</f>
        <v>3932</v>
      </c>
      <c r="D2913" s="209">
        <f>D2912/D2911</f>
        <v>0</v>
      </c>
      <c r="E2913" s="209" t="e">
        <f>E2912/E2911</f>
        <v>#DIV/0!</v>
      </c>
    </row>
    <row r="2914" spans="1:5" ht="12.75" thickBot="1" x14ac:dyDescent="0.25">
      <c r="A2914" s="60" t="s">
        <v>20</v>
      </c>
      <c r="B2914" s="209" t="s">
        <v>21</v>
      </c>
      <c r="C2914" s="277">
        <f>C2911/B2911-1</f>
        <v>0</v>
      </c>
      <c r="D2914" s="277">
        <f t="shared" ref="D2914:E2916" si="100">D2911/C2911-1</f>
        <v>0</v>
      </c>
      <c r="E2914" s="277">
        <f t="shared" si="100"/>
        <v>-1</v>
      </c>
    </row>
    <row r="2915" spans="1:5" ht="12.75" thickBot="1" x14ac:dyDescent="0.25">
      <c r="A2915" s="60" t="s">
        <v>22</v>
      </c>
      <c r="B2915" s="209" t="s">
        <v>21</v>
      </c>
      <c r="C2915" s="277">
        <f>C2912/B2912-1</f>
        <v>-0.37168424416746559</v>
      </c>
      <c r="D2915" s="277">
        <f t="shared" si="100"/>
        <v>-1</v>
      </c>
      <c r="E2915" s="277" t="e">
        <f t="shared" si="100"/>
        <v>#DIV/0!</v>
      </c>
    </row>
    <row r="2916" spans="1:5" ht="12.75" thickBot="1" x14ac:dyDescent="0.25">
      <c r="A2916" s="60" t="s">
        <v>23</v>
      </c>
      <c r="B2916" s="209" t="s">
        <v>21</v>
      </c>
      <c r="C2916" s="277">
        <f>C2913/B2913-1</f>
        <v>-0.37168424416746559</v>
      </c>
      <c r="D2916" s="277">
        <f t="shared" si="100"/>
        <v>-1</v>
      </c>
      <c r="E2916" s="277" t="e">
        <f t="shared" si="100"/>
        <v>#DIV/0!</v>
      </c>
    </row>
    <row r="2917" spans="1:5" ht="12.75" customHeight="1" thickBot="1" x14ac:dyDescent="0.25">
      <c r="A2917" s="434" t="s">
        <v>859</v>
      </c>
      <c r="B2917" s="435"/>
      <c r="C2917" s="435"/>
      <c r="D2917" s="435"/>
      <c r="E2917" s="436"/>
    </row>
    <row r="2918" spans="1:5" x14ac:dyDescent="0.2">
      <c r="A2918" s="432"/>
      <c r="B2918" s="273">
        <v>2018</v>
      </c>
      <c r="C2918" s="274">
        <v>2019</v>
      </c>
      <c r="D2918" s="274">
        <v>2020</v>
      </c>
      <c r="E2918" s="274">
        <v>2021</v>
      </c>
    </row>
    <row r="2919" spans="1:5" ht="12.75" thickBot="1" x14ac:dyDescent="0.25">
      <c r="A2919" s="433"/>
      <c r="B2919" s="275" t="s">
        <v>8</v>
      </c>
      <c r="C2919" s="276" t="s">
        <v>9</v>
      </c>
      <c r="D2919" s="276" t="s">
        <v>9</v>
      </c>
      <c r="E2919" s="276" t="s">
        <v>9</v>
      </c>
    </row>
    <row r="2920" spans="1:5" ht="12.75" thickBot="1" x14ac:dyDescent="0.25">
      <c r="A2920" s="61" t="s">
        <v>36</v>
      </c>
      <c r="B2920" s="278">
        <f>B2921+B2922+B2923+B2924</f>
        <v>0</v>
      </c>
      <c r="C2920" s="278">
        <f>C2921+C2922+C2923+C2924</f>
        <v>0</v>
      </c>
      <c r="D2920" s="278">
        <f>D2921+D2922+D2923+D2924</f>
        <v>0</v>
      </c>
      <c r="E2920" s="278">
        <f>E2921+E2922+E2923+E2924</f>
        <v>0</v>
      </c>
    </row>
    <row r="2921" spans="1:5" ht="12.75" thickBot="1" x14ac:dyDescent="0.25">
      <c r="A2921" s="62" t="s">
        <v>57</v>
      </c>
      <c r="B2921" s="278"/>
      <c r="C2921" s="278"/>
      <c r="D2921" s="278"/>
      <c r="E2921" s="278"/>
    </row>
    <row r="2922" spans="1:5" ht="12.75" thickBot="1" x14ac:dyDescent="0.25">
      <c r="A2922" s="62" t="s">
        <v>61</v>
      </c>
      <c r="B2922" s="278"/>
      <c r="C2922" s="278"/>
      <c r="D2922" s="278"/>
      <c r="E2922" s="278"/>
    </row>
    <row r="2923" spans="1:5" ht="12.75" thickBot="1" x14ac:dyDescent="0.25">
      <c r="A2923" s="62" t="s">
        <v>62</v>
      </c>
      <c r="B2923" s="278"/>
      <c r="C2923" s="278"/>
      <c r="D2923" s="278"/>
      <c r="E2923" s="278"/>
    </row>
    <row r="2924" spans="1:5" ht="12.75" thickBot="1" x14ac:dyDescent="0.25">
      <c r="A2924" s="62" t="s">
        <v>63</v>
      </c>
      <c r="B2924" s="278"/>
      <c r="C2924" s="278"/>
      <c r="D2924" s="278"/>
      <c r="E2924" s="278"/>
    </row>
    <row r="2925" spans="1:5" ht="12.75" thickBot="1" x14ac:dyDescent="0.25">
      <c r="A2925" s="61" t="s">
        <v>37</v>
      </c>
      <c r="B2925" s="279">
        <f>B2926+B2927+B2928+B2929</f>
        <v>37548</v>
      </c>
      <c r="C2925" s="279">
        <f>C2926+C2927+C2928+C2929</f>
        <v>23592</v>
      </c>
      <c r="D2925" s="279">
        <f>D2926+D2927+D2928+D2929</f>
        <v>0</v>
      </c>
      <c r="E2925" s="279">
        <f>E2926+E2927+E2928+E2929</f>
        <v>0</v>
      </c>
    </row>
    <row r="2926" spans="1:5" ht="12.75" thickBot="1" x14ac:dyDescent="0.25">
      <c r="A2926" s="62" t="s">
        <v>57</v>
      </c>
      <c r="B2926" s="279"/>
      <c r="C2926" s="278"/>
      <c r="D2926" s="278"/>
      <c r="E2926" s="278"/>
    </row>
    <row r="2927" spans="1:5" ht="12.75" thickBot="1" x14ac:dyDescent="0.25">
      <c r="A2927" s="62" t="s">
        <v>61</v>
      </c>
      <c r="B2927" s="279"/>
      <c r="C2927" s="278"/>
      <c r="D2927" s="278"/>
      <c r="E2927" s="278"/>
    </row>
    <row r="2928" spans="1:5" ht="12.75" thickBot="1" x14ac:dyDescent="0.25">
      <c r="A2928" s="62" t="s">
        <v>62</v>
      </c>
      <c r="B2928" s="279"/>
      <c r="C2928" s="278"/>
      <c r="D2928" s="278"/>
      <c r="E2928" s="278"/>
    </row>
    <row r="2929" spans="1:5" ht="12.75" thickBot="1" x14ac:dyDescent="0.25">
      <c r="A2929" s="62" t="s">
        <v>63</v>
      </c>
      <c r="B2929" s="279">
        <f>10692+26856</f>
        <v>37548</v>
      </c>
      <c r="C2929" s="278">
        <v>23592</v>
      </c>
      <c r="D2929" s="278"/>
      <c r="E2929" s="278"/>
    </row>
    <row r="2930" spans="1:5" ht="12.75" thickBot="1" x14ac:dyDescent="0.25">
      <c r="A2930" s="63" t="s">
        <v>860</v>
      </c>
      <c r="B2930" s="279">
        <f>B2920+B2925</f>
        <v>37548</v>
      </c>
      <c r="C2930" s="279">
        <f>C2920+C2925</f>
        <v>23592</v>
      </c>
      <c r="D2930" s="279">
        <f>D2920+D2925</f>
        <v>0</v>
      </c>
      <c r="E2930" s="279">
        <f>E2920+E2925</f>
        <v>0</v>
      </c>
    </row>
    <row r="2931" spans="1:5" ht="12.75" thickBot="1" x14ac:dyDescent="0.25">
      <c r="A2931" s="90" t="s">
        <v>32</v>
      </c>
      <c r="B2931" s="283">
        <f>IF(B2930-B2912=0,0,"Error")</f>
        <v>0</v>
      </c>
      <c r="C2931" s="283">
        <f>IF(C2930-C2912=0,0,"Error")</f>
        <v>0</v>
      </c>
      <c r="D2931" s="283">
        <f>IF(D2930-D2912=0,0,"Error")</f>
        <v>0</v>
      </c>
      <c r="E2931" s="283">
        <f>IF(E2930-E2912=0,0,"Error")</f>
        <v>0</v>
      </c>
    </row>
    <row r="2932" spans="1:5" ht="34.5" thickBot="1" x14ac:dyDescent="0.25">
      <c r="A2932" s="58" t="s">
        <v>459</v>
      </c>
      <c r="B2932" s="300" t="s">
        <v>861</v>
      </c>
      <c r="C2932" s="301" t="s">
        <v>60</v>
      </c>
      <c r="D2932" s="321"/>
      <c r="E2932" s="322"/>
    </row>
    <row r="2933" spans="1:5" ht="12.75" customHeight="1" thickBot="1" x14ac:dyDescent="0.25">
      <c r="A2933" s="59" t="s">
        <v>15</v>
      </c>
      <c r="B2933" s="476" t="s">
        <v>862</v>
      </c>
      <c r="C2933" s="477"/>
      <c r="D2933" s="477"/>
      <c r="E2933" s="478"/>
    </row>
    <row r="2934" spans="1:5" ht="12.75" thickBot="1" x14ac:dyDescent="0.25">
      <c r="A2934" s="59" t="s">
        <v>16</v>
      </c>
      <c r="B2934" s="437" t="s">
        <v>863</v>
      </c>
      <c r="C2934" s="438"/>
      <c r="D2934" s="438"/>
      <c r="E2934" s="439"/>
    </row>
    <row r="2935" spans="1:5" x14ac:dyDescent="0.2">
      <c r="A2935" s="432"/>
      <c r="B2935" s="273">
        <v>2019</v>
      </c>
      <c r="C2935" s="274">
        <v>2020</v>
      </c>
      <c r="D2935" s="274">
        <v>2021</v>
      </c>
      <c r="E2935" s="274">
        <v>2022</v>
      </c>
    </row>
    <row r="2936" spans="1:5" ht="12.75" thickBot="1" x14ac:dyDescent="0.25">
      <c r="A2936" s="433"/>
      <c r="B2936" s="275" t="s">
        <v>8</v>
      </c>
      <c r="C2936" s="276" t="s">
        <v>9</v>
      </c>
      <c r="D2936" s="276" t="s">
        <v>9</v>
      </c>
      <c r="E2936" s="276" t="s">
        <v>9</v>
      </c>
    </row>
    <row r="2937" spans="1:5" ht="12.75" thickBot="1" x14ac:dyDescent="0.25">
      <c r="A2937" s="60" t="s">
        <v>17</v>
      </c>
      <c r="B2937" s="209"/>
      <c r="C2937" s="310"/>
      <c r="D2937" s="284"/>
      <c r="E2937" s="284">
        <v>1</v>
      </c>
    </row>
    <row r="2938" spans="1:5" ht="12.75" thickBot="1" x14ac:dyDescent="0.25">
      <c r="A2938" s="60" t="s">
        <v>18</v>
      </c>
      <c r="B2938" s="209">
        <f>B2956</f>
        <v>0</v>
      </c>
      <c r="C2938" s="209">
        <f>C2956</f>
        <v>0</v>
      </c>
      <c r="D2938" s="209">
        <f>D2956</f>
        <v>0</v>
      </c>
      <c r="E2938" s="209">
        <f>E2956</f>
        <v>431351</v>
      </c>
    </row>
    <row r="2939" spans="1:5" ht="12.75" thickBot="1" x14ac:dyDescent="0.25">
      <c r="A2939" s="60" t="s">
        <v>19</v>
      </c>
      <c r="B2939" s="209" t="e">
        <f>B2938/B2937</f>
        <v>#DIV/0!</v>
      </c>
      <c r="C2939" s="209" t="e">
        <f>C2938/C2937</f>
        <v>#DIV/0!</v>
      </c>
      <c r="D2939" s="209" t="e">
        <f>D2938/D2937</f>
        <v>#DIV/0!</v>
      </c>
      <c r="E2939" s="209">
        <f>E2938/E2937</f>
        <v>431351</v>
      </c>
    </row>
    <row r="2940" spans="1:5" ht="12.75" thickBot="1" x14ac:dyDescent="0.25">
      <c r="A2940" s="60" t="s">
        <v>20</v>
      </c>
      <c r="B2940" s="209" t="s">
        <v>21</v>
      </c>
      <c r="C2940" s="277" t="e">
        <f>C2937/B2937-1</f>
        <v>#DIV/0!</v>
      </c>
      <c r="D2940" s="277" t="e">
        <f t="shared" ref="D2940:E2942" si="101">D2937/C2937-1</f>
        <v>#DIV/0!</v>
      </c>
      <c r="E2940" s="277" t="e">
        <f t="shared" si="101"/>
        <v>#DIV/0!</v>
      </c>
    </row>
    <row r="2941" spans="1:5" ht="12.75" thickBot="1" x14ac:dyDescent="0.25">
      <c r="A2941" s="60" t="s">
        <v>22</v>
      </c>
      <c r="B2941" s="209" t="s">
        <v>21</v>
      </c>
      <c r="C2941" s="277" t="e">
        <f>C2938/B2938-1</f>
        <v>#DIV/0!</v>
      </c>
      <c r="D2941" s="277" t="e">
        <f t="shared" si="101"/>
        <v>#DIV/0!</v>
      </c>
      <c r="E2941" s="277" t="e">
        <f t="shared" si="101"/>
        <v>#DIV/0!</v>
      </c>
    </row>
    <row r="2942" spans="1:5" ht="12.75" thickBot="1" x14ac:dyDescent="0.25">
      <c r="A2942" s="60" t="s">
        <v>23</v>
      </c>
      <c r="B2942" s="209" t="s">
        <v>21</v>
      </c>
      <c r="C2942" s="277" t="e">
        <f>C2939/B2939-1</f>
        <v>#DIV/0!</v>
      </c>
      <c r="D2942" s="277" t="e">
        <f t="shared" si="101"/>
        <v>#DIV/0!</v>
      </c>
      <c r="E2942" s="277" t="e">
        <f t="shared" si="101"/>
        <v>#DIV/0!</v>
      </c>
    </row>
    <row r="2943" spans="1:5" ht="12.75" customHeight="1" thickBot="1" x14ac:dyDescent="0.25">
      <c r="A2943" s="434" t="s">
        <v>859</v>
      </c>
      <c r="B2943" s="435"/>
      <c r="C2943" s="435"/>
      <c r="D2943" s="435"/>
      <c r="E2943" s="436"/>
    </row>
    <row r="2944" spans="1:5" x14ac:dyDescent="0.2">
      <c r="A2944" s="432"/>
      <c r="B2944" s="273">
        <v>2018</v>
      </c>
      <c r="C2944" s="274">
        <v>2019</v>
      </c>
      <c r="D2944" s="274">
        <v>2020</v>
      </c>
      <c r="E2944" s="274">
        <v>2021</v>
      </c>
    </row>
    <row r="2945" spans="1:5" ht="12.75" thickBot="1" x14ac:dyDescent="0.25">
      <c r="A2945" s="433"/>
      <c r="B2945" s="275" t="s">
        <v>8</v>
      </c>
      <c r="C2945" s="276" t="s">
        <v>9</v>
      </c>
      <c r="D2945" s="276" t="s">
        <v>9</v>
      </c>
      <c r="E2945" s="276" t="s">
        <v>9</v>
      </c>
    </row>
    <row r="2946" spans="1:5" ht="12.75" thickBot="1" x14ac:dyDescent="0.25">
      <c r="A2946" s="61" t="s">
        <v>36</v>
      </c>
      <c r="B2946" s="278">
        <f>B2947+B2948+B2949+B2950</f>
        <v>0</v>
      </c>
      <c r="C2946" s="278">
        <f>C2947+C2948+C2949+C2950</f>
        <v>0</v>
      </c>
      <c r="D2946" s="278">
        <f>D2947+D2948+D2949+D2950</f>
        <v>0</v>
      </c>
      <c r="E2946" s="278">
        <f>E2947+E2948+E2949+E2950</f>
        <v>0</v>
      </c>
    </row>
    <row r="2947" spans="1:5" ht="12.75" thickBot="1" x14ac:dyDescent="0.25">
      <c r="A2947" s="62" t="s">
        <v>57</v>
      </c>
      <c r="B2947" s="278"/>
      <c r="C2947" s="278"/>
      <c r="D2947" s="278"/>
      <c r="E2947" s="278"/>
    </row>
    <row r="2948" spans="1:5" ht="12.75" thickBot="1" x14ac:dyDescent="0.25">
      <c r="A2948" s="62" t="s">
        <v>61</v>
      </c>
      <c r="B2948" s="278"/>
      <c r="C2948" s="278"/>
      <c r="D2948" s="278"/>
      <c r="E2948" s="278"/>
    </row>
    <row r="2949" spans="1:5" ht="12.75" thickBot="1" x14ac:dyDescent="0.25">
      <c r="A2949" s="62" t="s">
        <v>62</v>
      </c>
      <c r="B2949" s="278"/>
      <c r="C2949" s="278"/>
      <c r="D2949" s="278"/>
      <c r="E2949" s="278"/>
    </row>
    <row r="2950" spans="1:5" ht="12.75" thickBot="1" x14ac:dyDescent="0.25">
      <c r="A2950" s="62" t="s">
        <v>63</v>
      </c>
      <c r="B2950" s="278"/>
      <c r="C2950" s="278"/>
      <c r="D2950" s="278"/>
      <c r="E2950" s="278"/>
    </row>
    <row r="2951" spans="1:5" ht="12.75" thickBot="1" x14ac:dyDescent="0.25">
      <c r="A2951" s="61" t="s">
        <v>37</v>
      </c>
      <c r="B2951" s="279">
        <f>B2952+B2953+B2954+B2955</f>
        <v>0</v>
      </c>
      <c r="C2951" s="279">
        <f>C2952+C2953+C2954+C2955</f>
        <v>0</v>
      </c>
      <c r="D2951" s="279">
        <f>D2952+D2953+D2954+D2955</f>
        <v>0</v>
      </c>
      <c r="E2951" s="279">
        <f>E2952+E2953+E2954+E2955</f>
        <v>431351</v>
      </c>
    </row>
    <row r="2952" spans="1:5" ht="12.75" thickBot="1" x14ac:dyDescent="0.25">
      <c r="A2952" s="62" t="s">
        <v>57</v>
      </c>
      <c r="B2952" s="279"/>
      <c r="C2952" s="278"/>
      <c r="D2952" s="278"/>
      <c r="E2952" s="278"/>
    </row>
    <row r="2953" spans="1:5" ht="12.75" thickBot="1" x14ac:dyDescent="0.25">
      <c r="A2953" s="62" t="s">
        <v>61</v>
      </c>
      <c r="B2953" s="279"/>
      <c r="C2953" s="278"/>
      <c r="D2953" s="278"/>
      <c r="E2953" s="278">
        <v>431351</v>
      </c>
    </row>
    <row r="2954" spans="1:5" ht="12.75" thickBot="1" x14ac:dyDescent="0.25">
      <c r="A2954" s="62" t="s">
        <v>62</v>
      </c>
      <c r="B2954" s="279"/>
      <c r="C2954" s="278"/>
      <c r="D2954" s="278"/>
      <c r="E2954" s="278"/>
    </row>
    <row r="2955" spans="1:5" ht="12.75" thickBot="1" x14ac:dyDescent="0.25">
      <c r="A2955" s="62" t="s">
        <v>63</v>
      </c>
      <c r="B2955" s="279"/>
      <c r="C2955" s="278"/>
      <c r="D2955" s="278"/>
      <c r="E2955" s="278"/>
    </row>
    <row r="2956" spans="1:5" ht="12.75" thickBot="1" x14ac:dyDescent="0.25">
      <c r="A2956" s="63" t="s">
        <v>864</v>
      </c>
      <c r="B2956" s="279">
        <f>B2946+B2951</f>
        <v>0</v>
      </c>
      <c r="C2956" s="279">
        <f>C2946+C2951</f>
        <v>0</v>
      </c>
      <c r="D2956" s="279">
        <f>D2946+D2951</f>
        <v>0</v>
      </c>
      <c r="E2956" s="279">
        <f>E2946+E2951</f>
        <v>431351</v>
      </c>
    </row>
    <row r="2957" spans="1:5" ht="12.75" thickBot="1" x14ac:dyDescent="0.25">
      <c r="A2957" s="90" t="s">
        <v>32</v>
      </c>
      <c r="B2957" s="283">
        <f>IF(B2956-B2938=0,0,"Error")</f>
        <v>0</v>
      </c>
      <c r="C2957" s="283">
        <f>IF(C2956-C2938=0,0,"Error")</f>
        <v>0</v>
      </c>
      <c r="D2957" s="283">
        <f>IF(D2956-D2938=0,0,"Error")</f>
        <v>0</v>
      </c>
      <c r="E2957" s="283">
        <f>IF(E2956-E2938=0,0,"Error")</f>
        <v>0</v>
      </c>
    </row>
    <row r="2958" spans="1:5" ht="24.75" thickBot="1" x14ac:dyDescent="0.25">
      <c r="A2958" s="109" t="s">
        <v>865</v>
      </c>
      <c r="B2958" s="323">
        <f>B47+B84+B121+B158+B195+B236+B265+B344+B370+B397+B317+B825+B423+B449+B2807+B502+B540+B577+B614+B651+B691+B720+B746+B773+B799+B851+B877+B903+B929+B956+B982+B1008+B1034+B1086+B1112+B1138+B1164+B1190+B1216+B1242+B1268+B1294+B1503+B1581+B1607+B1633+B1686+B1738+B1764+B1817+B1843+B1870+B1896+B1939+B1976+B2013+B2054+B2083+B2109+B2135+B2161+B2213+B2239+B2266+B2292+B2318+B2345+B2381+B2418+B2455+B2492+B2529+B2569+B2598+B2625+B2651+B2677+B2703+B2729+B2755+B2781+B2833+B2860+B2886+B2912</f>
        <v>16681765.799999999</v>
      </c>
      <c r="C2958" s="283">
        <f>C47+C84+C121+C158+C195+C236+C265+C344+C370+C397+C423+C475+C502+C540+C577+C614+C651+C691+C720+C746+C773+C799+C851+C877+C903+C2187+C929+C956+C982+C1008+C1034+C1086+C1112+C1138+C1164+C1190+C1216+C1242+C1268+C1294+C1424+C1503+C1581+C1607+C1633+C1659+C1686+C1738+C1764+C1790+C1817+C1843+C1870+C1896+C1939+C1976+C2013+C2054+C2083+C2109+C2135+C2161+C2213+C2239+C2266+C2292+C2318+C2345+C2381+C2418+C2455+C2492+C2529+C2569+C2598+C2625+C2651+C2677+C2703+C2729+C2755+C2781+C2833+C2860+C2886+C2912</f>
        <v>16371560.800000001</v>
      </c>
      <c r="D2958" s="283">
        <f>D47+D84+D121+D158+D195+D236+D265+D344+D370+D397+D423+D475+D502+D540+D577+D614+D651+D691+D1060+D1320+D2187+D1346+D1372+D1398+D1450+D1476+D1529+D1555+D1712+D720+D746+D773+D799+D851+D877+D903+D929+D956+D982+D1008+D1034+D1086+D1112+D1138+D1164+D1190+D1216+D1242+D1268+D1294+D1424+D1503+D1581+D1607+D1633+D1659+D1686+D1738+D1764+D1790+D1817+D1843+D1870+D1896+D1939+D1976+D2013+D2054+D2083+D2109+D2135+D2161+D2213+D2239+D2266+D2292+D2318+D2345+D2381+D2418+D2455+D2492+D2529+D2569+D2598+D2625+D2651+D2677+D2703+D2729+D2755+D2781+D2833+D2860+D2886+D2912</f>
        <v>16541708.800000001</v>
      </c>
      <c r="E2958" s="283">
        <f>E47+E84+E121+E158+E195+E236+E265+E344+E370+E291+E397+E423+E475+E502+E540+E577+E614+E651+E691+E2938+E1060+E1320+E1346+E1372+E1398+E1450+E1476+E1529+E1555+E1712+E720+E746+E773+E799+E851+E877+E903+E929+E956+E982+E1008+E1034+E1086+E1112+E1138+E1164+E1190+E1216+E1242+E1268+E1294+E1424+E1503+E1581+E1607+E1633+E1659+E1686+E1738+E1764+E1790+E1817+E1843+E1870+E1896+E1939+E1976+E2013+E2054+E2083+E2109+E2135+E2161+E2213+E2239+E2266+E2292+E2318+E2345+E2381+E2418+E2455+E2492+E2529+E2569+E2598+E2625+E2651+E2677+E2703+E2729+E2755+E2781+E2833+E2860+E2886+E2912</f>
        <v>16571018.800000001</v>
      </c>
    </row>
    <row r="2959" spans="1:5" ht="24.75" thickBot="1" x14ac:dyDescent="0.25">
      <c r="A2959" s="101" t="s">
        <v>866</v>
      </c>
      <c r="B2959" s="323">
        <f>B2960+B2963+B2966+B2975+B2978+B2981+B2986</f>
        <v>16681765.800000001</v>
      </c>
      <c r="C2959" s="283">
        <f>C2960+C2963+C2966+C2969+C2972+C2975+C2978+C2981+C2986</f>
        <v>16371560.800000001</v>
      </c>
      <c r="D2959" s="283">
        <f>D2960+D2963+D2966+D2969+D2972+D2975+D2978+D2981+D2986</f>
        <v>16541708.800000001</v>
      </c>
      <c r="E2959" s="283">
        <f>E2960+E2963+E2966+E2969+E2972+E2975+E2978+E2981+E2986</f>
        <v>16571018.800000001</v>
      </c>
    </row>
    <row r="2960" spans="1:5" ht="12.75" thickBot="1" x14ac:dyDescent="0.25">
      <c r="A2960" s="61" t="s">
        <v>24</v>
      </c>
      <c r="B2960" s="283">
        <f>B2961+B2962</f>
        <v>10227733</v>
      </c>
      <c r="C2960" s="283">
        <f>C2961+C2962</f>
        <v>10431764</v>
      </c>
      <c r="D2960" s="283">
        <f>D2961+D2962</f>
        <v>10477881</v>
      </c>
      <c r="E2960" s="283">
        <f>E2961+E2962</f>
        <v>10507191</v>
      </c>
    </row>
    <row r="2961" spans="1:5" ht="12.75" thickBot="1" x14ac:dyDescent="0.25">
      <c r="A2961" s="62" t="s">
        <v>57</v>
      </c>
      <c r="B2961" s="279">
        <f>B56+B93+B130+B167+B204+B549+B586+B623+B1948+B1985+B2022+B2390+B2427+B2464+B2501+B2538+B660</f>
        <v>10227733</v>
      </c>
      <c r="C2961" s="279">
        <f>C56+C93+C130+C167+C204+C549+C586+C623+C1948+C1985+C2022+C2390+C2427+C2464+C2501+C2538+C660</f>
        <v>10431764</v>
      </c>
      <c r="D2961" s="279">
        <f>D56+D93+D130+D167+D204+D549+D586+D623+D1948+D1985+D2022+D2390+D2427+D2464+D2501+D2538+D660</f>
        <v>10477881</v>
      </c>
      <c r="E2961" s="279">
        <f>E56+E93+E130+E167+E204+E549+E586+E623+E1948+E1985+E2022+E2390+E2427+E2464+E2501+E2538+E660</f>
        <v>10507191</v>
      </c>
    </row>
    <row r="2962" spans="1:5" ht="12.75" thickBot="1" x14ac:dyDescent="0.25">
      <c r="A2962" s="62" t="s">
        <v>65</v>
      </c>
      <c r="B2962" s="279">
        <v>0</v>
      </c>
      <c r="C2962" s="279">
        <f>C57+C94+C131</f>
        <v>0</v>
      </c>
      <c r="D2962" s="279">
        <f>D57+D94+D131</f>
        <v>0</v>
      </c>
      <c r="E2962" s="279">
        <f>E57+E94+E131</f>
        <v>0</v>
      </c>
    </row>
    <row r="2963" spans="1:5" ht="24.75" thickBot="1" x14ac:dyDescent="0.25">
      <c r="A2963" s="61" t="s">
        <v>25</v>
      </c>
      <c r="B2963" s="283">
        <f>B2964+B2965</f>
        <v>1718875</v>
      </c>
      <c r="C2963" s="283">
        <f>C2964+C2965</f>
        <v>1814844</v>
      </c>
      <c r="D2963" s="283">
        <f>D2964+D2965</f>
        <v>1838875</v>
      </c>
      <c r="E2963" s="283">
        <f>E2964+E2965</f>
        <v>1838875</v>
      </c>
    </row>
    <row r="2964" spans="1:5" ht="12.75" thickBot="1" x14ac:dyDescent="0.25">
      <c r="A2964" s="62" t="s">
        <v>57</v>
      </c>
      <c r="B2964" s="279">
        <f>B59+B96+B133+B170+B207+B552+B589+B626+B1951+B1988+B2025+B2393+B2430+B2467+B2504+B2541+B663</f>
        <v>1718875</v>
      </c>
      <c r="C2964" s="279">
        <f>C59+C96+C133+C170+C207+C552+C589+C626+C1951+C1988+C2025+C2393+C2430+C2467++C2504+C2541+C663</f>
        <v>1814844</v>
      </c>
      <c r="D2964" s="279">
        <f>D59+D96+D133+D170+D207+D552+D589+D626+D1951+D1988+D2025+D2393+D2430+D2467+D2504+D2541+D663</f>
        <v>1838875</v>
      </c>
      <c r="E2964" s="279">
        <f>E59+E96+E133+E170+E207+E552+E589+E626+E1951+E1988+E2025+E2393+E2430+E2467+E2504+E2541+E663</f>
        <v>1838875</v>
      </c>
    </row>
    <row r="2965" spans="1:5" ht="12.75" thickBot="1" x14ac:dyDescent="0.25">
      <c r="A2965" s="62" t="s">
        <v>65</v>
      </c>
      <c r="B2965" s="279">
        <v>0</v>
      </c>
      <c r="C2965" s="279">
        <f>C60+C97+C131</f>
        <v>0</v>
      </c>
      <c r="D2965" s="279">
        <f>D60+D97+D131</f>
        <v>0</v>
      </c>
      <c r="E2965" s="279">
        <f>E60+E97+E131</f>
        <v>0</v>
      </c>
    </row>
    <row r="2966" spans="1:5" ht="12.75" thickBot="1" x14ac:dyDescent="0.25">
      <c r="A2966" s="61" t="s">
        <v>26</v>
      </c>
      <c r="B2966" s="283">
        <f>B2967+B2968</f>
        <v>2393934</v>
      </c>
      <c r="C2966" s="283">
        <f>C2967+C2968</f>
        <v>2293934</v>
      </c>
      <c r="D2966" s="283">
        <f>D2967+D2968</f>
        <v>2393934</v>
      </c>
      <c r="E2966" s="283">
        <f>E2967+E2968</f>
        <v>2393934</v>
      </c>
    </row>
    <row r="2967" spans="1:5" ht="12.75" thickBot="1" x14ac:dyDescent="0.25">
      <c r="A2967" s="62" t="s">
        <v>57</v>
      </c>
      <c r="B2967" s="279">
        <f>B62+B99+B136+B173+B210+B555+B592+B629+B1954+B1991+B2028+B2396+B2433+B2470+B2507+B2544+B666</f>
        <v>2393934</v>
      </c>
      <c r="C2967" s="279">
        <f>C62+C99+C136+C173+C210+C555+C592+C629+C1954+C1991+C2028+C2396+C2433+C2470+C2507+C2544+C666</f>
        <v>2293934</v>
      </c>
      <c r="D2967" s="279">
        <f>D62+D99+D136+D173+D210+D555+D592+D629+D1954+D1991+D2028+D2396+D2433+D2470+D2507+D2544+D666</f>
        <v>2393934</v>
      </c>
      <c r="E2967" s="279">
        <f>E62+E99+E136+E173+E210+E555+E592+E629+E1954+E1991+E2028+E2396+E2433+E2470+E2507+E2544+E666</f>
        <v>2393934</v>
      </c>
    </row>
    <row r="2968" spans="1:5" ht="12.75" thickBot="1" x14ac:dyDescent="0.25">
      <c r="A2968" s="62" t="s">
        <v>65</v>
      </c>
      <c r="B2968" s="279">
        <v>0</v>
      </c>
      <c r="C2968" s="279">
        <f>C63+C100+C137</f>
        <v>0</v>
      </c>
      <c r="D2968" s="279">
        <f>D63+D100+D137</f>
        <v>0</v>
      </c>
      <c r="E2968" s="279">
        <f>E63+E100+E137</f>
        <v>0</v>
      </c>
    </row>
    <row r="2969" spans="1:5" ht="12.75" thickBot="1" x14ac:dyDescent="0.25">
      <c r="A2969" s="61" t="s">
        <v>27</v>
      </c>
      <c r="B2969" s="283">
        <f>B2970+B2971</f>
        <v>0</v>
      </c>
      <c r="C2969" s="283">
        <f>C2970+C2971</f>
        <v>0</v>
      </c>
      <c r="D2969" s="283">
        <f>D2970+D2971</f>
        <v>0</v>
      </c>
      <c r="E2969" s="283">
        <f>E2970+E2971</f>
        <v>0</v>
      </c>
    </row>
    <row r="2970" spans="1:5" ht="12.75" thickBot="1" x14ac:dyDescent="0.25">
      <c r="A2970" s="62" t="s">
        <v>57</v>
      </c>
      <c r="B2970" s="279">
        <v>0</v>
      </c>
      <c r="C2970" s="279">
        <f>C65+C102+C139+C176+C213+C558+C595+C632+C1957+C1994+C2031+C2399+C2436+C2473+C2510+C2547+C669</f>
        <v>0</v>
      </c>
      <c r="D2970" s="279">
        <f>D65+D102+D139+D176+D213+D558+D595+D632+D1957+D1994+D2031+D2399+D2436+D2473+D2510+D2547+D669</f>
        <v>0</v>
      </c>
      <c r="E2970" s="279">
        <f>E65+E102+E139+E176+E213+E558+E595+E632+E1957+E1994+E2031+E2399+E2436+E2473+E2510+E2547+E669</f>
        <v>0</v>
      </c>
    </row>
    <row r="2971" spans="1:5" ht="12.75" thickBot="1" x14ac:dyDescent="0.25">
      <c r="A2971" s="62" t="s">
        <v>65</v>
      </c>
      <c r="B2971" s="279">
        <v>0</v>
      </c>
      <c r="C2971" s="279">
        <f>C66+C103+C140</f>
        <v>0</v>
      </c>
      <c r="D2971" s="279">
        <f>D66+D103+D140</f>
        <v>0</v>
      </c>
      <c r="E2971" s="279">
        <f>E66+E103+E140</f>
        <v>0</v>
      </c>
    </row>
    <row r="2972" spans="1:5" ht="12.75" thickBot="1" x14ac:dyDescent="0.25">
      <c r="A2972" s="61" t="s">
        <v>28</v>
      </c>
      <c r="B2972" s="283">
        <f>B2973+B2974</f>
        <v>0</v>
      </c>
      <c r="C2972" s="283">
        <f>C2973+C2974</f>
        <v>0</v>
      </c>
      <c r="D2972" s="283">
        <f>D2973+D2974</f>
        <v>0</v>
      </c>
      <c r="E2972" s="283">
        <f>E2973+E2974</f>
        <v>0</v>
      </c>
    </row>
    <row r="2973" spans="1:5" ht="12.75" thickBot="1" x14ac:dyDescent="0.25">
      <c r="A2973" s="62" t="s">
        <v>57</v>
      </c>
      <c r="B2973" s="279">
        <v>0</v>
      </c>
      <c r="C2973" s="279">
        <f>C68+C105+C142+C179+C216+C561+C598+C635+C1960+C1997+C2034+C2402+C2439+C2476+C2513+C2550+C672</f>
        <v>0</v>
      </c>
      <c r="D2973" s="279">
        <f>D68+D105+D142+D179+D216+D561+D598+D635+D1960+D1997+D2034+D2402+D2439+D2476+D2513+D2550+D672</f>
        <v>0</v>
      </c>
      <c r="E2973" s="279">
        <f>E68+E105+E142+E179+E216+E561+E598+E635+E1960+E1997+E2034+E2402+E2439+E2476+E2513+E2550+E672</f>
        <v>0</v>
      </c>
    </row>
    <row r="2974" spans="1:5" ht="12.75" thickBot="1" x14ac:dyDescent="0.25">
      <c r="A2974" s="62" t="s">
        <v>65</v>
      </c>
      <c r="B2974" s="279">
        <v>0</v>
      </c>
      <c r="C2974" s="279">
        <f>C69+C106+C143</f>
        <v>0</v>
      </c>
      <c r="D2974" s="279">
        <f>D69+D106+D143</f>
        <v>0</v>
      </c>
      <c r="E2974" s="279">
        <f>E69+E106+E143</f>
        <v>0</v>
      </c>
    </row>
    <row r="2975" spans="1:5" ht="12.75" thickBot="1" x14ac:dyDescent="0.25">
      <c r="A2975" s="61" t="s">
        <v>29</v>
      </c>
      <c r="B2975" s="283">
        <f>B2976+B2977</f>
        <v>10000</v>
      </c>
      <c r="C2975" s="283">
        <f>C2976+C2977</f>
        <v>10000</v>
      </c>
      <c r="D2975" s="283">
        <f>D2976+D2977</f>
        <v>10000</v>
      </c>
      <c r="E2975" s="283">
        <f>E2976+E2977</f>
        <v>10000</v>
      </c>
    </row>
    <row r="2976" spans="1:5" ht="12.75" thickBot="1" x14ac:dyDescent="0.25">
      <c r="A2976" s="62" t="s">
        <v>57</v>
      </c>
      <c r="B2976" s="278">
        <f t="shared" ref="B2976:E2977" si="102">B71+B108+B145</f>
        <v>10000</v>
      </c>
      <c r="C2976" s="278">
        <f t="shared" si="102"/>
        <v>10000</v>
      </c>
      <c r="D2976" s="278">
        <f t="shared" si="102"/>
        <v>10000</v>
      </c>
      <c r="E2976" s="278">
        <f t="shared" si="102"/>
        <v>10000</v>
      </c>
    </row>
    <row r="2977" spans="1:5" ht="12.75" thickBot="1" x14ac:dyDescent="0.25">
      <c r="A2977" s="62" t="s">
        <v>65</v>
      </c>
      <c r="B2977" s="279">
        <v>0</v>
      </c>
      <c r="C2977" s="279">
        <f t="shared" si="102"/>
        <v>0</v>
      </c>
      <c r="D2977" s="279">
        <f t="shared" si="102"/>
        <v>0</v>
      </c>
      <c r="E2977" s="279">
        <f t="shared" si="102"/>
        <v>0</v>
      </c>
    </row>
    <row r="2978" spans="1:5" ht="24.75" thickBot="1" x14ac:dyDescent="0.25">
      <c r="A2978" s="61" t="s">
        <v>30</v>
      </c>
      <c r="B2978" s="283">
        <f>B2979+B2980</f>
        <v>349999.8</v>
      </c>
      <c r="C2978" s="283">
        <f>C2979+C2980</f>
        <v>349999.8</v>
      </c>
      <c r="D2978" s="283">
        <f>D2979+D2980</f>
        <v>349999.8</v>
      </c>
      <c r="E2978" s="283">
        <f>E2979+E2980</f>
        <v>349999.8</v>
      </c>
    </row>
    <row r="2979" spans="1:5" ht="12.75" thickBot="1" x14ac:dyDescent="0.25">
      <c r="A2979" s="62" t="s">
        <v>57</v>
      </c>
      <c r="B2979" s="279">
        <f>B74+B111+B148+B185+B222+B567+B604+B641+B678+B1966+B2003+B2040+B2408+B2445+B2482++B2519+B2556</f>
        <v>349999.8</v>
      </c>
      <c r="C2979" s="279">
        <f>C74+C111+C148+C185+C222+C567+C604+C641+C678+C1966+C2003+C2040+C2408+C2445+C2482+C2519+C2556</f>
        <v>349999.8</v>
      </c>
      <c r="D2979" s="279">
        <f>D74+D111+D148+D185+D222+D567+D604+D641+D678+D1966+D2003+D2040+D2408+D2445+D2482+D2519+D2556</f>
        <v>349999.8</v>
      </c>
      <c r="E2979" s="279">
        <f>E74+E111+E148+E185+E222+E567+E604+E641+E678+E1966+E2003+E2040+E2408+E2445+E2482+E2519+E2556</f>
        <v>349999.8</v>
      </c>
    </row>
    <row r="2980" spans="1:5" ht="12.75" thickBot="1" x14ac:dyDescent="0.25">
      <c r="A2980" s="62" t="s">
        <v>65</v>
      </c>
      <c r="B2980" s="279">
        <v>0</v>
      </c>
      <c r="C2980" s="279">
        <f>C75+C112+C149</f>
        <v>0</v>
      </c>
      <c r="D2980" s="279">
        <f>D75+D112+D149</f>
        <v>0</v>
      </c>
      <c r="E2980" s="279">
        <f>E75+E112+E149</f>
        <v>0</v>
      </c>
    </row>
    <row r="2981" spans="1:5" ht="12.75" thickBot="1" x14ac:dyDescent="0.25">
      <c r="A2981" s="61" t="s">
        <v>54</v>
      </c>
      <c r="B2981" s="283">
        <f>B2982+B2983+B2984+B2985</f>
        <v>62382</v>
      </c>
      <c r="C2981" s="283">
        <f>C2982+C2983+C2984+C2985</f>
        <v>4720</v>
      </c>
      <c r="D2981" s="283">
        <f>D2982+D2983+D2984+D2985</f>
        <v>4720</v>
      </c>
      <c r="E2981" s="283">
        <f>E2982+E2983+E2984+E2985</f>
        <v>4720</v>
      </c>
    </row>
    <row r="2982" spans="1:5" ht="12.75" thickBot="1" x14ac:dyDescent="0.25">
      <c r="A2982" s="62" t="s">
        <v>57</v>
      </c>
      <c r="B2982" s="278">
        <f>B274+B300+B782+B808+B834</f>
        <v>62382</v>
      </c>
      <c r="C2982" s="278">
        <f t="shared" ref="C2982:E2985" si="103">C245+C274+C353+C379+C406+C700+C729+C755+C782+C808+C860+C886+C912+C938+C965+C991+C1017+C1043+C1095+C1121+C1147+C1173+C1199+C1225+C1251+C1277+C1303+C1433+C1512+C1590+C1616+C1642+C1695+C1747+C1773+C1826+C1852+C1879+C1905+C2063+C2118+C2144+C2170+C2222+C2248+C2275+C2301+C2327+C2354+C2578+C2607+C2634+C2660+C2686+C2712+C2738+C2764+C2790+C2869+C2895+C2921+C511</f>
        <v>4720</v>
      </c>
      <c r="D2982" s="278">
        <f t="shared" si="103"/>
        <v>4720</v>
      </c>
      <c r="E2982" s="278">
        <f t="shared" si="103"/>
        <v>4720</v>
      </c>
    </row>
    <row r="2983" spans="1:5" ht="12.75" thickBot="1" x14ac:dyDescent="0.25">
      <c r="A2983" s="62" t="s">
        <v>66</v>
      </c>
      <c r="B2983" s="278">
        <f>B246+B275+B354+B380+B407+B701+B730+B756+B783+B809+B861+B887+B913+B939+B966+B992+B1018+B1044+B1096+B1122+B1148+B1174+B1200+B1226+B1252+B1278+B1304+B1434+B1513+B1591+B1617+B1643+B1696+B1748+B1774+B1827+B1853+B1880+B1906+B2064+B2119+B2145+B2171+B2223+B2249+B2276+B2302+B2328+B2355+B2579+B2608+B2635+B2661+B2687+B2713+B2739+B2765+B2791+B2870+B2896+B2922+B512</f>
        <v>0</v>
      </c>
      <c r="C2983" s="278">
        <f t="shared" si="103"/>
        <v>0</v>
      </c>
      <c r="D2983" s="278">
        <f t="shared" si="103"/>
        <v>0</v>
      </c>
      <c r="E2983" s="278">
        <f t="shared" si="103"/>
        <v>0</v>
      </c>
    </row>
    <row r="2984" spans="1:5" ht="12.75" thickBot="1" x14ac:dyDescent="0.25">
      <c r="A2984" s="62" t="s">
        <v>62</v>
      </c>
      <c r="B2984" s="278">
        <f>B247+B276+B355+B381+B408+B702+B731+B757+B784+B810+B862+B888+B914+B940+B967+B993+B1019+B1045+B1097+B1123+B1149+B1175+B1201+B1227+B1253+B1279+B1305+B1435+B1514+B1592+B1618+B1644+B1697+B1749+B1775+B1828+B1854+B1881+B1907+B2065+B2120+B2146+B2172+B2224+B2250+B2277+B2303+B2329+B2356+B2580+B2609+B2636+B2662+B2688+B2714+B2740+B2766+B2792+B2871+B2897+B2923+B513</f>
        <v>0</v>
      </c>
      <c r="C2984" s="278">
        <f t="shared" si="103"/>
        <v>0</v>
      </c>
      <c r="D2984" s="278">
        <f t="shared" si="103"/>
        <v>0</v>
      </c>
      <c r="E2984" s="278">
        <f t="shared" si="103"/>
        <v>0</v>
      </c>
    </row>
    <row r="2985" spans="1:5" ht="12.75" thickBot="1" x14ac:dyDescent="0.25">
      <c r="A2985" s="62" t="s">
        <v>63</v>
      </c>
      <c r="B2985" s="278">
        <f>B248+B277+B356+B382+B409+B703+B732+B758+B785+B811+B863+B889+B915+B941+B968+B994+B1020+B1046+B1098+B1124+B1150+B1176+B1202+B1228+B1254+B1280+B1306+B1436+B1515+B1593+B1619+B1645+B1698+B1750+B1776+B1829+B1855+B1882+B1908+B2066+B2121+B2147+B2173+B2225+B2251+B2278+B2304+B2330+B2357+B2581+B2610+B2637+B2663+B2689+B2715+B2741+B2767+B2793+B2872+B2898+B2924+B514</f>
        <v>0</v>
      </c>
      <c r="C2985" s="278">
        <f t="shared" si="103"/>
        <v>0</v>
      </c>
      <c r="D2985" s="278">
        <f t="shared" si="103"/>
        <v>0</v>
      </c>
      <c r="E2985" s="278">
        <f t="shared" si="103"/>
        <v>0</v>
      </c>
    </row>
    <row r="2986" spans="1:5" ht="12.75" thickBot="1" x14ac:dyDescent="0.25">
      <c r="A2986" s="61" t="s">
        <v>55</v>
      </c>
      <c r="B2986" s="283">
        <f>B2987+B2988+B2989+B2990</f>
        <v>1918842</v>
      </c>
      <c r="C2986" s="283">
        <f>C2987+C2988+C2989+C2990</f>
        <v>1466299</v>
      </c>
      <c r="D2986" s="283">
        <f>D2987+D2988+D2989+D2990</f>
        <v>1466299</v>
      </c>
      <c r="E2986" s="283">
        <f>E2987+E2988+E2989+E2990</f>
        <v>1466299</v>
      </c>
    </row>
    <row r="2987" spans="1:5" ht="12.75" thickBot="1" x14ac:dyDescent="0.25">
      <c r="A2987" s="62" t="s">
        <v>57</v>
      </c>
      <c r="B2987" s="278">
        <f>B331+B734+B970+B996+B1022+B1048+B1100+B1126+B1152+B1178+B1204+B1230+B1256+B1282+B1308+B1700+B2097+B2123+B2149+B2175+B2280+B2306+B2359+B2583+B2612+B2639+B2717+B2795+B2821+B2847+B2874</f>
        <v>956406</v>
      </c>
      <c r="C2987" s="278">
        <f>C250+C279+C358+C384+C411+C705+C734+C760+C305+C787+C813+C865+C891+C917+C1074+C1334+C1360+C1386+C1412+C1464+C1490+C1543+C1569+C1673+C1726+C1804+C943+C970+C996+C1022+C1048+C1100+C1126+C1152+C1178+C1204+C1230+C1256+C1282+C1308+C1438+C2201+C1517+C1595+C1621+C1647+C1700+C1752+C1778+C1831+C1857+C1884+C1910+C2068+C2123+C2149+C2175+C2227+C2253+C2280+C2306+C2332+C2359+C2583+C2612+C2639+C2665+C2691+C2717+C2743+C2769+C2795+C2874+C2900+C2926+C516+C2097+C2847</f>
        <v>481763</v>
      </c>
      <c r="D2987" s="278">
        <f>D250+D279+D358+D384+D411+D705+D734+D760+D305+D787+D813+D865+D891+D917+D1074+D1334+D1360+D1386+D1412+D1464+D1490+D1543+D1569+D1673+D1726+D1804+D943+D970+D996+D1022+D1048+D1100+D1126+D1152+D1178+D1204+D1230+D1256+D1282+D1308+D1438+D1517+D1595+D1621+D1647+D1700+D1752+D1778+D1831+D1857+D1884+D1910+D2068+D2123+D2149+D2175+D2201+D2227+D2253+D2280+D2306+D2332+D2359+D2583+D2612+D2639+D2665+D2691+D2717+D2743+D2769+D2795+D2874+D2900+D2926+D516+D2097+D2847</f>
        <v>622931</v>
      </c>
      <c r="E2987" s="278">
        <f>E250+E279+E358+E384+E411+E705+E734+E760+E305+E787+E813+E865+E891+E917+E1074+E1334+E1360+E1386+E1412+E1464+E1490+E1543+E1569+E1673+E1726+E1804+E943+E970+E996+E1022+E1048+E1100+E1126+E1152+E1178+E1204+E1230+E1256+E1282+E1308+E1438+E1517+E1595+E1621+E1647+E1700+E1752+E1778+E1831+E1857+E1884+E1910+E2068+E2123+E2149+E2175+E2227+E2253+E2280+E2306+E2332+E2359+E2583+E2612+E2639+E2665+E2691+E2717+E2743+E2769+E2795+E2874+E2900+E2926+E516+E2097+E2847</f>
        <v>641872</v>
      </c>
    </row>
    <row r="2988" spans="1:5" ht="12.75" thickBot="1" x14ac:dyDescent="0.25">
      <c r="A2988" s="62" t="s">
        <v>66</v>
      </c>
      <c r="B2988" s="278">
        <f>B359+B1753+B1832+B1885+B2228+B2901</f>
        <v>818868</v>
      </c>
      <c r="C2988" s="278">
        <f>C251+C280+C359+C385+C412+C706+C735+C761+C788+C814+C866+C892+C918+C944+C971+C997+C1023+C1049+C1101+C1127+C1153+C1179+C1205+C1231+C1257+C1283+C1309+C1439+C1518+C1596+C1622+C1648+C1701+C1753+C1779+C1832+C1858+C1885+C1911+C2069+C2124+C2150+C2176+C2228+C2254+C2281+C2307+C2333+C2360+C2584+C2613+C2640+C2666+C2692+C2718+C2744+C2770+C2796+C2875+C2901+C2927+C517+C2098</f>
        <v>818868</v>
      </c>
      <c r="D2988" s="278">
        <f>D251+D280+D359+D385+D412+D706+D735+D761+D788+D814+D866+D892+D918+D944+D971+D997+D1023+D1049+D1101+D1127+D1153+D1179+D1205+D1231+D1257+D1283+D1309+D1439+D1518+D1596+D1622+D1648+D1701+D1753+D1779+D1832+D1858+D1885+D1911+D2069+D2124+D2150+D2176+D2228+D2254+D2281+D2307+D2333+D2360+D2584+D2613+D2640+D2666+D2692+D2718+D2744+D2770+D2796+D2875+D2901+D2927+D517+D2098</f>
        <v>818868</v>
      </c>
      <c r="E2988" s="278">
        <f>E251+E280+E359+E385+E412+E706+E735+E761+E788+E814+E866+E892+E918+E944+E971+E997+E1023+E1049+E1101+E1127+E2953+E1153+E1179+E1205+E1231+E1257+E1283+E1309+E1439+E1518+E1596+E1622+E1648+E1701+E1753+E1779+E1832+E1858+E1885+E1911+E2069+E2124+E2150+E2176+E2228+E2254+E2281+E2307+E2333+E2360+E2584+E2613+E2640+E2666+E2692+E2718+E2744+E2770+E2796+E2875+E2901+E2927+E517+E2098</f>
        <v>818868</v>
      </c>
    </row>
    <row r="2989" spans="1:5" ht="12.75" thickBot="1" x14ac:dyDescent="0.25">
      <c r="A2989" s="62" t="s">
        <v>62</v>
      </c>
      <c r="B2989" s="278">
        <f>B252+B281+B360+B386+B413+B707+B736+B762+B789+B815+B867+B893+B919+B945+B972+B998+B1024+B1050+B1102+B1128+B1154+B1180+B1206+B1232+B1258+B1284+B1310+B1440+B1519+B1597+B1623+B1649+B1702+B1754+B1780+B1833+B1859+B1886+B1912+B2070+B2125+B2151+B2177+B2229+B2255+B2282+B2308+B2334+B2361+B2585+B2614+B2641+B2667+B2693+B2719+B2745+B2771+B2797+B2876+B2902+B2928+B518+B2099</f>
        <v>0</v>
      </c>
      <c r="C2989" s="278">
        <f>C252+C281+C360+C386+C413+C707+C736+C762+C789+C815+C867+C893+C919+C945+C972+C998+C1024+C1050+C1102+C1128+C1154+C1180+C1206+C1232+C1258+C1284+C1310+C1440+C1519+C1597+C1623+C1649+C1702+C1754+C1780+C1833+C1859+C1886+C1912+C2070+C2125+C2151+C2177+C2229+C2255+C2282+C2308+C2334+C2361+C2585+C2614+C2641+C2667+C2693+C2719+C2745+C2771+C2797+C2876+C2902+C2928+C518+C2099</f>
        <v>0</v>
      </c>
      <c r="D2989" s="278">
        <f>D252+D281+D360+D386+D413+D707+D736+D762+D789+D815+D867+D893+D919+D945+D972+D998+D1024+D1050+D1102+D1128+D1154+D1180+D1206+D1232+D1258+D1284+D1310+D1440+D1519+D1597+D1623+D1649+D1702+D1754+D1780+D1833+D1859+D1886+D1912+D2070+D2125+D2151+D2177+D2229+D2255+D2282+D2308+D2334+D2361+D2585+D2614+D2641+D2667+D2693+D2719+D2745+D2771+D2797+D2876+D2902+D2928+D518+D2099</f>
        <v>0</v>
      </c>
      <c r="E2989" s="278">
        <f>E252+E281+E360+E386+E413+E707+E736+E762+E789+E815+E867+E893+E919+E945+E972+E998+E1024+E1050+E1102+E1128+E1154+E1180+E1206+E1232+E1258+E1284+E1310+E1440+E1519+E1597+E1623+E1649+E1702+E1754+E1780+E1833+E1859+E1886+E1912+E2070+E2125+E2151+E2177+E2229+E2255+E2282+E2308+E2334+E2361+E2585+E2614+E2641+E2667+E2693+E2719+E2745+E2771+E2797+E2876+E2902+E2928+E518+E2099</f>
        <v>0</v>
      </c>
    </row>
    <row r="2990" spans="1:5" ht="12.75" thickBot="1" x14ac:dyDescent="0.25">
      <c r="A2990" s="62" t="s">
        <v>63</v>
      </c>
      <c r="B2990" s="278">
        <f>B253+B282+B361+B387+B414+B708+B737+B763+B790+B816+B308+B334+B492+B842+B1077+B1337+B1363+B1389+B1415+B1467+B868+B894+B920+B946+B973+B999+B1025+B1051+B1103+B1129+B1155+B1181+B1207+B1233+B1259+B1285+B1311+B1441+B1520+B1598+B466+B440+B1624+B1650+B1703+B1755+B1781+B1834+B1860+B1887+B1913+B2071+B2126+B2152+B2178+B2230+B2256+B2283+B2309+B2335+B2362+B2586+B2615+B2642+B2668+B2694+B2720+B2746+B2772+B2798+B2877+B2903+B2929+B519+B2100</f>
        <v>143568</v>
      </c>
      <c r="C2990" s="278">
        <f>C253+C282+C361+C387+C414+C440+C492+C708+C737+C763+C790+C816+C868+C894+C920+C946+C973+C999+C1025+C1051+C1103+C1129+C1155+C1181+C1207+C1233+C1259+C1285+C1311+C1441+C1520+C1598+C1624+C1650+C1703+C1755+C1781+C1807+C1834+C1860+C1887+C1913+C2071+C2126+C2152+C2178+C2230+C2256+C2283+C2309+C2335+C2362+C2586+C2615+C2642+C2668+C2694+C2720+C2746+C2772+C2798+C2877+C2903+C2929+C519+C2100</f>
        <v>165668</v>
      </c>
      <c r="D2990" s="278">
        <f>D253+D282+D361+D387+D414+D440+D492+D708+D737+D763+D790+D816+D868+D894+D920+D946+D973+D999+D1025+D1051+D1103+D1129+D1155+D1181+D1207+D1233+D1259+D1285+D1311+D1441+D1520+D1598+D1624+D1650+D1703+D1755+D1781+D1807+D1834+D1860+D1887+D1913+D2071+D2126+D2152+D2178+D2230+D2256+D2283+D2309+D2335+D2362+D2586+D2615+D2642+D2668+D2694+D2720+D2746+D2772+D2798+D2877+D2903+D2929+D519+D2100</f>
        <v>24500</v>
      </c>
      <c r="E2990" s="278">
        <f>E253+E282+E361+E387+E414+E440+E492+E708+E737+E763+E790+E816+E868+E894+E920+E946+E973+E999+E1025+E1051+E1103+E1129+E1155+E1181+E1207+E1233+E1259+E1285+E1311+E1441+E1520+E1598+E1624+E1650+E1703+E1755+E1781+E1807+E1834+E1860+E1887+E1913+E2071+E2126+E2152+E2178+E2230+E2256+E2283+E2309+E2335+E2362+E2586+E2615+E2642+E2668+E2694+E2720+E2746+E2772+E2798+E2877+E2903+E2929+E519+E2100</f>
        <v>5559</v>
      </c>
    </row>
    <row r="2991" spans="1:5" ht="12.75" thickBot="1" x14ac:dyDescent="0.25">
      <c r="A2991" s="64" t="s">
        <v>32</v>
      </c>
      <c r="B2991" s="324">
        <v>0</v>
      </c>
      <c r="C2991" s="324">
        <f>IF(C2959-C2958=0,0,"Error")</f>
        <v>0</v>
      </c>
      <c r="D2991" s="324">
        <f>IF(D2959-D2958=0,0,"Error")</f>
        <v>0</v>
      </c>
      <c r="E2991" s="324">
        <f>IF(E2959-E2958=0,0,"Error")</f>
        <v>0</v>
      </c>
    </row>
    <row r="2992" spans="1:5" x14ac:dyDescent="0.2">
      <c r="A2992" s="110"/>
      <c r="B2992" s="325"/>
      <c r="C2992" s="325"/>
      <c r="D2992" s="325"/>
      <c r="E2992" s="325"/>
    </row>
    <row r="2993" spans="1:5" x14ac:dyDescent="0.2">
      <c r="A2993" s="110"/>
      <c r="B2993" s="325"/>
      <c r="C2993" s="325"/>
      <c r="D2993" s="325"/>
      <c r="E2993" s="325"/>
    </row>
  </sheetData>
  <mergeCells count="672">
    <mergeCell ref="B1:F1"/>
    <mergeCell ref="A2:E2"/>
    <mergeCell ref="A2944:A2945"/>
    <mergeCell ref="A2917:E2917"/>
    <mergeCell ref="A2918:A2919"/>
    <mergeCell ref="B2933:E2933"/>
    <mergeCell ref="B2934:E2934"/>
    <mergeCell ref="A2935:A2936"/>
    <mergeCell ref="A2943:E2943"/>
    <mergeCell ref="A2883:A2884"/>
    <mergeCell ref="A2891:E2891"/>
    <mergeCell ref="A2892:A2893"/>
    <mergeCell ref="B2907:E2907"/>
    <mergeCell ref="B2908:E2908"/>
    <mergeCell ref="A2909:A2910"/>
    <mergeCell ref="A2857:A2858"/>
    <mergeCell ref="A2865:E2865"/>
    <mergeCell ref="A2866:A2867"/>
    <mergeCell ref="D2880:E2880"/>
    <mergeCell ref="B2881:E2881"/>
    <mergeCell ref="B2882:E2882"/>
    <mergeCell ref="A2838:E2838"/>
    <mergeCell ref="A2839:A2840"/>
    <mergeCell ref="B2853:E2853"/>
    <mergeCell ref="D2854:E2854"/>
    <mergeCell ref="B2855:E2855"/>
    <mergeCell ref="B2856:E2856"/>
    <mergeCell ref="A2812:E2812"/>
    <mergeCell ref="A2813:A2814"/>
    <mergeCell ref="D2827:E2827"/>
    <mergeCell ref="B2828:E2828"/>
    <mergeCell ref="B2829:E2829"/>
    <mergeCell ref="A2830:A2831"/>
    <mergeCell ref="A2786:E2786"/>
    <mergeCell ref="A2787:A2788"/>
    <mergeCell ref="D2801:E2801"/>
    <mergeCell ref="B2802:E2802"/>
    <mergeCell ref="B2803:E2803"/>
    <mergeCell ref="A2804:A2805"/>
    <mergeCell ref="A2760:E2760"/>
    <mergeCell ref="A2761:A2762"/>
    <mergeCell ref="D2775:E2775"/>
    <mergeCell ref="B2776:E2776"/>
    <mergeCell ref="B2777:E2777"/>
    <mergeCell ref="A2778:A2779"/>
    <mergeCell ref="B2725:E2725"/>
    <mergeCell ref="A2734:E2734"/>
    <mergeCell ref="A2735:A2736"/>
    <mergeCell ref="D2749:E2749"/>
    <mergeCell ref="B2750:E2750"/>
    <mergeCell ref="B2751:E2751"/>
    <mergeCell ref="B2698:E2698"/>
    <mergeCell ref="B2699:E2699"/>
    <mergeCell ref="A2708:E2708"/>
    <mergeCell ref="A2709:A2710"/>
    <mergeCell ref="D2723:E2723"/>
    <mergeCell ref="B2724:E2724"/>
    <mergeCell ref="D2671:E2671"/>
    <mergeCell ref="B2672:E2672"/>
    <mergeCell ref="B2673:E2673"/>
    <mergeCell ref="A2682:E2682"/>
    <mergeCell ref="A2683:A2684"/>
    <mergeCell ref="D2697:E2697"/>
    <mergeCell ref="D2645:E2645"/>
    <mergeCell ref="B2646:E2646"/>
    <mergeCell ref="B2647:E2647"/>
    <mergeCell ref="A2648:A2649"/>
    <mergeCell ref="A2656:E2656"/>
    <mergeCell ref="A2657:A2658"/>
    <mergeCell ref="D2619:E2619"/>
    <mergeCell ref="B2620:E2620"/>
    <mergeCell ref="B2621:E2621"/>
    <mergeCell ref="A2622:A2623"/>
    <mergeCell ref="A2630:E2630"/>
    <mergeCell ref="A2631:A2632"/>
    <mergeCell ref="B2593:E2593"/>
    <mergeCell ref="B2594:E2594"/>
    <mergeCell ref="A2595:A2596"/>
    <mergeCell ref="A2603:E2603"/>
    <mergeCell ref="A2604:A2605"/>
    <mergeCell ref="B2618:E2618"/>
    <mergeCell ref="A2574:E2574"/>
    <mergeCell ref="A2575:A2576"/>
    <mergeCell ref="A2589:E2589"/>
    <mergeCell ref="A2590:E2590"/>
    <mergeCell ref="B2591:E2591"/>
    <mergeCell ref="D2592:E2592"/>
    <mergeCell ref="A2561:E2561"/>
    <mergeCell ref="B2562:E2562"/>
    <mergeCell ref="D2563:E2563"/>
    <mergeCell ref="B2564:E2564"/>
    <mergeCell ref="B2565:E2565"/>
    <mergeCell ref="A2566:A2567"/>
    <mergeCell ref="B2524:E2524"/>
    <mergeCell ref="B2525:E2525"/>
    <mergeCell ref="A2526:A2527"/>
    <mergeCell ref="A2534:E2534"/>
    <mergeCell ref="A2535:A2536"/>
    <mergeCell ref="A2560:E2560"/>
    <mergeCell ref="B2487:E2487"/>
    <mergeCell ref="B2488:E2488"/>
    <mergeCell ref="A2489:A2490"/>
    <mergeCell ref="A2497:E2497"/>
    <mergeCell ref="A2498:A2499"/>
    <mergeCell ref="B2523:E2523"/>
    <mergeCell ref="B2450:E2450"/>
    <mergeCell ref="B2451:E2451"/>
    <mergeCell ref="A2452:A2453"/>
    <mergeCell ref="A2460:E2460"/>
    <mergeCell ref="A2461:A2462"/>
    <mergeCell ref="B2486:E2486"/>
    <mergeCell ref="B2413:E2413"/>
    <mergeCell ref="B2414:E2414"/>
    <mergeCell ref="A2415:A2416"/>
    <mergeCell ref="A2423:E2423"/>
    <mergeCell ref="A2424:A2425"/>
    <mergeCell ref="B2449:E2449"/>
    <mergeCell ref="B2376:E2376"/>
    <mergeCell ref="B2377:E2377"/>
    <mergeCell ref="A2378:A2379"/>
    <mergeCell ref="A2386:E2386"/>
    <mergeCell ref="A2387:A2388"/>
    <mergeCell ref="B2412:E2412"/>
    <mergeCell ref="A2351:A2352"/>
    <mergeCell ref="B2365:E2365"/>
    <mergeCell ref="A2366:E2366"/>
    <mergeCell ref="A2373:E2373"/>
    <mergeCell ref="A2374:E2374"/>
    <mergeCell ref="B2375:E2375"/>
    <mergeCell ref="B2338:E2338"/>
    <mergeCell ref="D2339:E2339"/>
    <mergeCell ref="B2340:E2340"/>
    <mergeCell ref="B2341:E2341"/>
    <mergeCell ref="A2342:A2343"/>
    <mergeCell ref="A2350:E2350"/>
    <mergeCell ref="D2312:E2312"/>
    <mergeCell ref="B2313:E2313"/>
    <mergeCell ref="B2314:E2314"/>
    <mergeCell ref="A2315:A2316"/>
    <mergeCell ref="A2323:E2323"/>
    <mergeCell ref="A2324:A2325"/>
    <mergeCell ref="D2286:E2286"/>
    <mergeCell ref="B2287:E2287"/>
    <mergeCell ref="B2288:E2288"/>
    <mergeCell ref="A2289:A2290"/>
    <mergeCell ref="A2297:E2297"/>
    <mergeCell ref="A2298:A2299"/>
    <mergeCell ref="D2260:E2260"/>
    <mergeCell ref="B2261:E2261"/>
    <mergeCell ref="B2262:E2262"/>
    <mergeCell ref="A2263:A2264"/>
    <mergeCell ref="A2271:E2271"/>
    <mergeCell ref="A2272:A2273"/>
    <mergeCell ref="B2234:E2234"/>
    <mergeCell ref="B2235:E2235"/>
    <mergeCell ref="A2236:A2237"/>
    <mergeCell ref="A2244:E2244"/>
    <mergeCell ref="A2245:A2246"/>
    <mergeCell ref="B2259:E2259"/>
    <mergeCell ref="B2208:E2208"/>
    <mergeCell ref="B2209:E2209"/>
    <mergeCell ref="A2210:A2211"/>
    <mergeCell ref="A2218:E2218"/>
    <mergeCell ref="A2219:A2220"/>
    <mergeCell ref="D2233:E2233"/>
    <mergeCell ref="B2182:E2182"/>
    <mergeCell ref="B2183:E2183"/>
    <mergeCell ref="A2184:A2185"/>
    <mergeCell ref="A2192:E2192"/>
    <mergeCell ref="A2193:A2194"/>
    <mergeCell ref="D2207:E2207"/>
    <mergeCell ref="B2156:E2156"/>
    <mergeCell ref="B2157:E2157"/>
    <mergeCell ref="A2158:A2159"/>
    <mergeCell ref="A2166:E2166"/>
    <mergeCell ref="A2167:A2168"/>
    <mergeCell ref="D2181:E2181"/>
    <mergeCell ref="B2130:E2130"/>
    <mergeCell ref="B2131:E2131"/>
    <mergeCell ref="A2132:A2133"/>
    <mergeCell ref="A2140:E2140"/>
    <mergeCell ref="A2141:A2142"/>
    <mergeCell ref="D2155:E2155"/>
    <mergeCell ref="B2104:E2104"/>
    <mergeCell ref="B2105:E2105"/>
    <mergeCell ref="A2106:A2107"/>
    <mergeCell ref="A2114:E2114"/>
    <mergeCell ref="A2115:A2116"/>
    <mergeCell ref="D2129:E2129"/>
    <mergeCell ref="B2078:E2078"/>
    <mergeCell ref="B2079:E2079"/>
    <mergeCell ref="A2080:A2081"/>
    <mergeCell ref="A2088:E2088"/>
    <mergeCell ref="A2089:A2090"/>
    <mergeCell ref="D2103:E2103"/>
    <mergeCell ref="A2059:E2059"/>
    <mergeCell ref="A2060:A2061"/>
    <mergeCell ref="A2074:E2074"/>
    <mergeCell ref="A2075:E2075"/>
    <mergeCell ref="B2076:E2076"/>
    <mergeCell ref="D2077:E2077"/>
    <mergeCell ref="B2046:E2046"/>
    <mergeCell ref="D2047:E2047"/>
    <mergeCell ref="B2048:E2048"/>
    <mergeCell ref="B2049:E2049"/>
    <mergeCell ref="B2050:E2050"/>
    <mergeCell ref="A2051:A2052"/>
    <mergeCell ref="B2009:E2009"/>
    <mergeCell ref="A2010:A2011"/>
    <mergeCell ref="A2018:E2018"/>
    <mergeCell ref="A2019:A2020"/>
    <mergeCell ref="A2044:E2044"/>
    <mergeCell ref="A2045:E2045"/>
    <mergeCell ref="B1972:E1972"/>
    <mergeCell ref="A1973:A1974"/>
    <mergeCell ref="A1981:E1981"/>
    <mergeCell ref="A1982:A1983"/>
    <mergeCell ref="B2007:E2007"/>
    <mergeCell ref="B2008:E2008"/>
    <mergeCell ref="B1935:E1935"/>
    <mergeCell ref="A1936:A1937"/>
    <mergeCell ref="A1944:E1944"/>
    <mergeCell ref="A1945:A1946"/>
    <mergeCell ref="B1970:E1970"/>
    <mergeCell ref="B1971:E1971"/>
    <mergeCell ref="B1916:E1916"/>
    <mergeCell ref="A1917:E1917"/>
    <mergeCell ref="A1931:E1931"/>
    <mergeCell ref="A1932:E1932"/>
    <mergeCell ref="B1933:E1933"/>
    <mergeCell ref="B1934:E1934"/>
    <mergeCell ref="D1890:E1890"/>
    <mergeCell ref="B1891:E1891"/>
    <mergeCell ref="B1892:E1892"/>
    <mergeCell ref="A1893:A1894"/>
    <mergeCell ref="A1901:E1901"/>
    <mergeCell ref="A1902:A1903"/>
    <mergeCell ref="D1864:E1864"/>
    <mergeCell ref="B1865:E1865"/>
    <mergeCell ref="B1866:E1866"/>
    <mergeCell ref="A1867:A1868"/>
    <mergeCell ref="A1875:E1875"/>
    <mergeCell ref="A1876:A1877"/>
    <mergeCell ref="B1838:E1838"/>
    <mergeCell ref="B1839:E1839"/>
    <mergeCell ref="A1840:A1841"/>
    <mergeCell ref="A1848:E1848"/>
    <mergeCell ref="A1849:A1850"/>
    <mergeCell ref="B1863:E1863"/>
    <mergeCell ref="B1812:E1812"/>
    <mergeCell ref="B1813:E1813"/>
    <mergeCell ref="A1814:A1815"/>
    <mergeCell ref="A1822:E1822"/>
    <mergeCell ref="A1823:A1824"/>
    <mergeCell ref="D1837:E1837"/>
    <mergeCell ref="B1786:E1786"/>
    <mergeCell ref="A1787:A1788"/>
    <mergeCell ref="A1795:E1795"/>
    <mergeCell ref="A1796:A1797"/>
    <mergeCell ref="B1810:E1810"/>
    <mergeCell ref="D1811:E1811"/>
    <mergeCell ref="B1760:E1760"/>
    <mergeCell ref="A1761:A1762"/>
    <mergeCell ref="A1769:E1769"/>
    <mergeCell ref="A1770:A1771"/>
    <mergeCell ref="D1784:E1784"/>
    <mergeCell ref="B1785:E1785"/>
    <mergeCell ref="B1734:E1734"/>
    <mergeCell ref="A1735:A1736"/>
    <mergeCell ref="A1743:E1743"/>
    <mergeCell ref="A1744:A1745"/>
    <mergeCell ref="D1758:E1758"/>
    <mergeCell ref="B1759:E1759"/>
    <mergeCell ref="B1708:E1708"/>
    <mergeCell ref="A1709:A1710"/>
    <mergeCell ref="A1717:E1717"/>
    <mergeCell ref="A1718:A1719"/>
    <mergeCell ref="D1732:E1732"/>
    <mergeCell ref="B1733:E1733"/>
    <mergeCell ref="B1682:E1682"/>
    <mergeCell ref="A1683:A1684"/>
    <mergeCell ref="A1691:E1691"/>
    <mergeCell ref="A1692:A1693"/>
    <mergeCell ref="D1706:E1706"/>
    <mergeCell ref="B1707:E1707"/>
    <mergeCell ref="A1656:A1657"/>
    <mergeCell ref="A1664:E1664"/>
    <mergeCell ref="A1665:A1666"/>
    <mergeCell ref="B1679:E1679"/>
    <mergeCell ref="D1680:E1680"/>
    <mergeCell ref="B1681:E1681"/>
    <mergeCell ref="A1630:A1631"/>
    <mergeCell ref="A1638:E1638"/>
    <mergeCell ref="A1639:A1640"/>
    <mergeCell ref="D1653:E1653"/>
    <mergeCell ref="B1654:E1654"/>
    <mergeCell ref="B1655:E1655"/>
    <mergeCell ref="A1604:A1605"/>
    <mergeCell ref="A1612:E1612"/>
    <mergeCell ref="A1613:A1614"/>
    <mergeCell ref="D1627:E1627"/>
    <mergeCell ref="B1628:E1628"/>
    <mergeCell ref="B1629:E1629"/>
    <mergeCell ref="A1578:A1579"/>
    <mergeCell ref="A1586:E1586"/>
    <mergeCell ref="A1587:A1588"/>
    <mergeCell ref="D1601:E1601"/>
    <mergeCell ref="B1602:E1602"/>
    <mergeCell ref="B1603:E1603"/>
    <mergeCell ref="A1552:A1553"/>
    <mergeCell ref="A1560:E1560"/>
    <mergeCell ref="A1561:A1562"/>
    <mergeCell ref="D1575:E1575"/>
    <mergeCell ref="B1576:E1576"/>
    <mergeCell ref="B1577:E1577"/>
    <mergeCell ref="A1526:A1527"/>
    <mergeCell ref="A1534:E1534"/>
    <mergeCell ref="A1535:A1536"/>
    <mergeCell ref="D1549:E1549"/>
    <mergeCell ref="B1550:E1550"/>
    <mergeCell ref="B1551:E1551"/>
    <mergeCell ref="A1500:A1501"/>
    <mergeCell ref="A1508:E1508"/>
    <mergeCell ref="A1509:A1510"/>
    <mergeCell ref="D1523:E1523"/>
    <mergeCell ref="B1524:E1524"/>
    <mergeCell ref="B1525:E1525"/>
    <mergeCell ref="A1481:E1481"/>
    <mergeCell ref="A1482:A1483"/>
    <mergeCell ref="B1496:E1496"/>
    <mergeCell ref="D1497:E1497"/>
    <mergeCell ref="B1498:E1498"/>
    <mergeCell ref="B1499:E1499"/>
    <mergeCell ref="A1455:E1455"/>
    <mergeCell ref="A1456:A1457"/>
    <mergeCell ref="D1470:E1470"/>
    <mergeCell ref="B1471:E1471"/>
    <mergeCell ref="B1472:E1472"/>
    <mergeCell ref="A1473:A1474"/>
    <mergeCell ref="A1429:E1429"/>
    <mergeCell ref="A1430:A1431"/>
    <mergeCell ref="D1444:E1444"/>
    <mergeCell ref="B1445:E1445"/>
    <mergeCell ref="B1446:E1446"/>
    <mergeCell ref="A1447:A1448"/>
    <mergeCell ref="A1403:E1403"/>
    <mergeCell ref="A1404:A1405"/>
    <mergeCell ref="D1418:E1418"/>
    <mergeCell ref="B1419:E1419"/>
    <mergeCell ref="B1420:E1420"/>
    <mergeCell ref="A1421:A1422"/>
    <mergeCell ref="A1377:E1377"/>
    <mergeCell ref="A1378:A1379"/>
    <mergeCell ref="D1392:E1392"/>
    <mergeCell ref="B1393:E1393"/>
    <mergeCell ref="B1394:E1394"/>
    <mergeCell ref="A1395:A1396"/>
    <mergeCell ref="A1351:E1351"/>
    <mergeCell ref="A1352:A1353"/>
    <mergeCell ref="D1366:E1366"/>
    <mergeCell ref="B1367:E1367"/>
    <mergeCell ref="B1368:E1368"/>
    <mergeCell ref="A1369:A1370"/>
    <mergeCell ref="A1325:E1325"/>
    <mergeCell ref="A1326:A1327"/>
    <mergeCell ref="D1340:E1340"/>
    <mergeCell ref="B1341:E1341"/>
    <mergeCell ref="B1342:E1342"/>
    <mergeCell ref="A1343:A1344"/>
    <mergeCell ref="A1299:E1299"/>
    <mergeCell ref="A1300:A1301"/>
    <mergeCell ref="D1314:E1314"/>
    <mergeCell ref="B1315:E1315"/>
    <mergeCell ref="B1316:E1316"/>
    <mergeCell ref="A1317:A1318"/>
    <mergeCell ref="A1273:E1273"/>
    <mergeCell ref="A1274:A1275"/>
    <mergeCell ref="D1288:E1288"/>
    <mergeCell ref="B1289:E1289"/>
    <mergeCell ref="B1290:E1290"/>
    <mergeCell ref="A1291:A1292"/>
    <mergeCell ref="A1247:E1247"/>
    <mergeCell ref="A1248:A1249"/>
    <mergeCell ref="D1262:E1262"/>
    <mergeCell ref="B1263:E1263"/>
    <mergeCell ref="B1264:E1264"/>
    <mergeCell ref="A1265:A1266"/>
    <mergeCell ref="A1221:E1221"/>
    <mergeCell ref="A1222:A1223"/>
    <mergeCell ref="D1236:E1236"/>
    <mergeCell ref="B1237:E1237"/>
    <mergeCell ref="B1238:E1238"/>
    <mergeCell ref="A1239:A1240"/>
    <mergeCell ref="A1195:E1195"/>
    <mergeCell ref="A1196:A1197"/>
    <mergeCell ref="D1210:E1210"/>
    <mergeCell ref="B1211:E1211"/>
    <mergeCell ref="B1212:E1212"/>
    <mergeCell ref="A1213:A1214"/>
    <mergeCell ref="A1169:E1169"/>
    <mergeCell ref="A1170:A1171"/>
    <mergeCell ref="D1184:E1184"/>
    <mergeCell ref="B1185:E1185"/>
    <mergeCell ref="B1186:E1186"/>
    <mergeCell ref="A1187:A1188"/>
    <mergeCell ref="A1143:E1143"/>
    <mergeCell ref="A1144:A1145"/>
    <mergeCell ref="D1158:E1158"/>
    <mergeCell ref="B1159:E1159"/>
    <mergeCell ref="B1160:E1160"/>
    <mergeCell ref="A1161:A1162"/>
    <mergeCell ref="A1117:E1117"/>
    <mergeCell ref="A1118:A1119"/>
    <mergeCell ref="D1132:E1132"/>
    <mergeCell ref="B1133:E1133"/>
    <mergeCell ref="B1134:E1134"/>
    <mergeCell ref="A1135:A1136"/>
    <mergeCell ref="A1091:E1091"/>
    <mergeCell ref="A1092:A1093"/>
    <mergeCell ref="D1106:E1106"/>
    <mergeCell ref="B1107:E1107"/>
    <mergeCell ref="B1108:E1108"/>
    <mergeCell ref="A1109:A1110"/>
    <mergeCell ref="A1065:E1065"/>
    <mergeCell ref="A1066:A1067"/>
    <mergeCell ref="D1080:E1080"/>
    <mergeCell ref="B1081:E1081"/>
    <mergeCell ref="B1082:E1082"/>
    <mergeCell ref="A1083:A1084"/>
    <mergeCell ref="A1039:E1039"/>
    <mergeCell ref="A1040:A1041"/>
    <mergeCell ref="D1054:E1054"/>
    <mergeCell ref="B1055:E1055"/>
    <mergeCell ref="B1056:E1056"/>
    <mergeCell ref="A1057:A1058"/>
    <mergeCell ref="A1013:E1013"/>
    <mergeCell ref="A1014:A1015"/>
    <mergeCell ref="D1028:E1028"/>
    <mergeCell ref="B1029:E1029"/>
    <mergeCell ref="B1030:E1030"/>
    <mergeCell ref="A1031:A1032"/>
    <mergeCell ref="A987:E987"/>
    <mergeCell ref="A988:A989"/>
    <mergeCell ref="D1002:E1002"/>
    <mergeCell ref="B1003:E1003"/>
    <mergeCell ref="B1004:E1004"/>
    <mergeCell ref="A1005:A1006"/>
    <mergeCell ref="A961:E961"/>
    <mergeCell ref="A962:A963"/>
    <mergeCell ref="D976:E976"/>
    <mergeCell ref="B977:E977"/>
    <mergeCell ref="B978:E978"/>
    <mergeCell ref="A979:A980"/>
    <mergeCell ref="A935:A936"/>
    <mergeCell ref="B949:E949"/>
    <mergeCell ref="D950:E950"/>
    <mergeCell ref="B951:E951"/>
    <mergeCell ref="B952:E952"/>
    <mergeCell ref="A953:A954"/>
    <mergeCell ref="A909:A910"/>
    <mergeCell ref="D923:E923"/>
    <mergeCell ref="B924:E924"/>
    <mergeCell ref="B925:E925"/>
    <mergeCell ref="A926:A927"/>
    <mergeCell ref="A934:E934"/>
    <mergeCell ref="A883:A884"/>
    <mergeCell ref="D897:E897"/>
    <mergeCell ref="B898:E898"/>
    <mergeCell ref="B899:E899"/>
    <mergeCell ref="A900:A901"/>
    <mergeCell ref="A908:E908"/>
    <mergeCell ref="A857:A858"/>
    <mergeCell ref="D871:E871"/>
    <mergeCell ref="B872:E872"/>
    <mergeCell ref="B873:E873"/>
    <mergeCell ref="A874:A875"/>
    <mergeCell ref="A882:E882"/>
    <mergeCell ref="A831:A832"/>
    <mergeCell ref="D845:E845"/>
    <mergeCell ref="B846:E846"/>
    <mergeCell ref="B847:E847"/>
    <mergeCell ref="A848:A849"/>
    <mergeCell ref="A856:E856"/>
    <mergeCell ref="A805:A806"/>
    <mergeCell ref="D819:E819"/>
    <mergeCell ref="B820:E820"/>
    <mergeCell ref="B821:E821"/>
    <mergeCell ref="A822:A823"/>
    <mergeCell ref="A830:E830"/>
    <mergeCell ref="A779:A780"/>
    <mergeCell ref="D793:E793"/>
    <mergeCell ref="B794:E794"/>
    <mergeCell ref="B795:E795"/>
    <mergeCell ref="A796:A797"/>
    <mergeCell ref="A804:E804"/>
    <mergeCell ref="B766:E766"/>
    <mergeCell ref="D767:E767"/>
    <mergeCell ref="B768:E768"/>
    <mergeCell ref="B769:E769"/>
    <mergeCell ref="A770:A771"/>
    <mergeCell ref="A778:E778"/>
    <mergeCell ref="D740:E740"/>
    <mergeCell ref="B741:E741"/>
    <mergeCell ref="B742:E742"/>
    <mergeCell ref="A743:A744"/>
    <mergeCell ref="A751:E751"/>
    <mergeCell ref="A752:A753"/>
    <mergeCell ref="D714:E714"/>
    <mergeCell ref="B715:E715"/>
    <mergeCell ref="B716:E716"/>
    <mergeCell ref="A717:A718"/>
    <mergeCell ref="A725:E725"/>
    <mergeCell ref="A726:A727"/>
    <mergeCell ref="A688:A689"/>
    <mergeCell ref="A696:E696"/>
    <mergeCell ref="A697:A698"/>
    <mergeCell ref="A711:E711"/>
    <mergeCell ref="A712:E712"/>
    <mergeCell ref="B713:E713"/>
    <mergeCell ref="A683:E683"/>
    <mergeCell ref="B684:E684"/>
    <mergeCell ref="D685:E685"/>
    <mergeCell ref="B686:E686"/>
    <mergeCell ref="B687:E687"/>
    <mergeCell ref="B646:E646"/>
    <mergeCell ref="B647:E647"/>
    <mergeCell ref="A648:A649"/>
    <mergeCell ref="A656:E656"/>
    <mergeCell ref="A657:A658"/>
    <mergeCell ref="A682:E682"/>
    <mergeCell ref="B609:E609"/>
    <mergeCell ref="B610:E610"/>
    <mergeCell ref="A611:A612"/>
    <mergeCell ref="A619:E619"/>
    <mergeCell ref="A620:A621"/>
    <mergeCell ref="B645:E645"/>
    <mergeCell ref="B572:E572"/>
    <mergeCell ref="B573:E573"/>
    <mergeCell ref="A574:A575"/>
    <mergeCell ref="A582:E582"/>
    <mergeCell ref="A583:A584"/>
    <mergeCell ref="B608:E608"/>
    <mergeCell ref="B535:E535"/>
    <mergeCell ref="B536:E536"/>
    <mergeCell ref="A537:A538"/>
    <mergeCell ref="A545:E545"/>
    <mergeCell ref="A546:A547"/>
    <mergeCell ref="B571:E571"/>
    <mergeCell ref="A508:A509"/>
    <mergeCell ref="B522:E522"/>
    <mergeCell ref="A523:E523"/>
    <mergeCell ref="A532:E532"/>
    <mergeCell ref="A533:E533"/>
    <mergeCell ref="B534:E534"/>
    <mergeCell ref="B495:E495"/>
    <mergeCell ref="D496:E496"/>
    <mergeCell ref="B497:E497"/>
    <mergeCell ref="B498:E498"/>
    <mergeCell ref="A499:A500"/>
    <mergeCell ref="A507:E507"/>
    <mergeCell ref="D469:E469"/>
    <mergeCell ref="B470:E470"/>
    <mergeCell ref="B471:E471"/>
    <mergeCell ref="A472:A473"/>
    <mergeCell ref="A480:E480"/>
    <mergeCell ref="A481:A482"/>
    <mergeCell ref="D443:E443"/>
    <mergeCell ref="B444:E444"/>
    <mergeCell ref="B445:E445"/>
    <mergeCell ref="A446:A447"/>
    <mergeCell ref="A454:E454"/>
    <mergeCell ref="A455:A456"/>
    <mergeCell ref="D417:E417"/>
    <mergeCell ref="B418:E418"/>
    <mergeCell ref="B419:E419"/>
    <mergeCell ref="A420:A421"/>
    <mergeCell ref="A428:E428"/>
    <mergeCell ref="A429:A430"/>
    <mergeCell ref="D391:E391"/>
    <mergeCell ref="B392:E392"/>
    <mergeCell ref="B393:E393"/>
    <mergeCell ref="A394:A395"/>
    <mergeCell ref="A402:E402"/>
    <mergeCell ref="A403:A404"/>
    <mergeCell ref="B365:E365"/>
    <mergeCell ref="B366:E366"/>
    <mergeCell ref="A367:A368"/>
    <mergeCell ref="A375:E375"/>
    <mergeCell ref="A376:A377"/>
    <mergeCell ref="B390:E390"/>
    <mergeCell ref="B339:E339"/>
    <mergeCell ref="B340:E340"/>
    <mergeCell ref="A341:A342"/>
    <mergeCell ref="A349:E349"/>
    <mergeCell ref="A350:A351"/>
    <mergeCell ref="D364:E364"/>
    <mergeCell ref="B313:E313"/>
    <mergeCell ref="A314:A315"/>
    <mergeCell ref="A322:E322"/>
    <mergeCell ref="A323:A324"/>
    <mergeCell ref="B337:E337"/>
    <mergeCell ref="D338:E338"/>
    <mergeCell ref="B287:E287"/>
    <mergeCell ref="A288:A289"/>
    <mergeCell ref="A296:E296"/>
    <mergeCell ref="A297:A298"/>
    <mergeCell ref="D311:E311"/>
    <mergeCell ref="B312:E312"/>
    <mergeCell ref="B261:E261"/>
    <mergeCell ref="A262:A263"/>
    <mergeCell ref="A270:E270"/>
    <mergeCell ref="A271:A272"/>
    <mergeCell ref="D285:E285"/>
    <mergeCell ref="B286:E286"/>
    <mergeCell ref="A242:A243"/>
    <mergeCell ref="A256:E256"/>
    <mergeCell ref="A257:E257"/>
    <mergeCell ref="B258:E258"/>
    <mergeCell ref="D259:E259"/>
    <mergeCell ref="B260:E260"/>
    <mergeCell ref="D229:E229"/>
    <mergeCell ref="B230:E230"/>
    <mergeCell ref="B231:E231"/>
    <mergeCell ref="B232:E232"/>
    <mergeCell ref="A233:A234"/>
    <mergeCell ref="A241:E241"/>
    <mergeCell ref="A192:A193"/>
    <mergeCell ref="A200:E200"/>
    <mergeCell ref="A201:A202"/>
    <mergeCell ref="A226:E226"/>
    <mergeCell ref="A227:E227"/>
    <mergeCell ref="B228:E228"/>
    <mergeCell ref="A155:A156"/>
    <mergeCell ref="A163:E163"/>
    <mergeCell ref="A164:A165"/>
    <mergeCell ref="B189:E189"/>
    <mergeCell ref="B190:E190"/>
    <mergeCell ref="B191:E191"/>
    <mergeCell ref="A118:A119"/>
    <mergeCell ref="A126:E126"/>
    <mergeCell ref="A127:A128"/>
    <mergeCell ref="B152:E152"/>
    <mergeCell ref="B153:E153"/>
    <mergeCell ref="B154:E154"/>
    <mergeCell ref="A81:A82"/>
    <mergeCell ref="A89:E89"/>
    <mergeCell ref="A90:A91"/>
    <mergeCell ref="B115:E115"/>
    <mergeCell ref="B116:E116"/>
    <mergeCell ref="B117:E117"/>
    <mergeCell ref="A44:A45"/>
    <mergeCell ref="A52:E52"/>
    <mergeCell ref="A53:A54"/>
    <mergeCell ref="B78:E78"/>
    <mergeCell ref="B79:E79"/>
    <mergeCell ref="B80:E80"/>
    <mergeCell ref="A24:E24"/>
    <mergeCell ref="A39:E39"/>
    <mergeCell ref="A40:E40"/>
    <mergeCell ref="B41:E41"/>
    <mergeCell ref="B42:E42"/>
    <mergeCell ref="B43:E43"/>
    <mergeCell ref="A9:E9"/>
    <mergeCell ref="A10:E12"/>
    <mergeCell ref="B13:E13"/>
    <mergeCell ref="A14:A15"/>
    <mergeCell ref="B23:E23"/>
    <mergeCell ref="A3:E3"/>
    <mergeCell ref="A4:E4"/>
    <mergeCell ref="B6:E6"/>
    <mergeCell ref="B7:E7"/>
    <mergeCell ref="B8:E8"/>
  </mergeCells>
  <pageMargins left="0.28999999999999998" right="0.24" top="0.36" bottom="0.34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36.5703125" customWidth="1"/>
    <col min="2" max="2" width="9.7109375" customWidth="1"/>
    <col min="3" max="3" width="10.85546875" customWidth="1"/>
    <col min="4" max="4" width="12.28515625" customWidth="1"/>
    <col min="5" max="5" width="15.140625" customWidth="1"/>
    <col min="6" max="6" width="8.85546875"/>
    <col min="7" max="7" width="13" customWidth="1"/>
  </cols>
  <sheetData>
    <row r="1" spans="1:7" x14ac:dyDescent="0.25">
      <c r="A1" s="754" t="s">
        <v>1003</v>
      </c>
      <c r="B1" s="754"/>
      <c r="C1" s="754"/>
      <c r="D1" s="754"/>
      <c r="E1" s="754"/>
    </row>
    <row r="3" spans="1:7" x14ac:dyDescent="0.25">
      <c r="A3" s="587" t="s">
        <v>0</v>
      </c>
      <c r="B3" s="587"/>
      <c r="C3" s="587"/>
      <c r="D3" s="587"/>
      <c r="E3" s="587"/>
      <c r="F3" s="12"/>
      <c r="G3" s="12"/>
    </row>
    <row r="4" spans="1:7" x14ac:dyDescent="0.25">
      <c r="A4" s="530" t="s">
        <v>78</v>
      </c>
      <c r="B4" s="530"/>
      <c r="C4" s="530"/>
      <c r="D4" s="530"/>
      <c r="E4" s="530"/>
      <c r="F4" s="12"/>
      <c r="G4" s="12"/>
    </row>
    <row r="5" spans="1:7" ht="15.75" thickBot="1" x14ac:dyDescent="0.3">
      <c r="A5" s="15"/>
      <c r="B5" s="10"/>
      <c r="C5" s="10"/>
      <c r="D5" s="10"/>
      <c r="E5" s="10"/>
      <c r="F5" s="12"/>
      <c r="G5" s="12"/>
    </row>
    <row r="6" spans="1:7" ht="15.75" thickBot="1" x14ac:dyDescent="0.3">
      <c r="A6" s="16" t="s">
        <v>1</v>
      </c>
      <c r="B6" s="531" t="s">
        <v>182</v>
      </c>
      <c r="C6" s="531"/>
      <c r="D6" s="531"/>
      <c r="E6" s="531"/>
      <c r="F6" s="12"/>
      <c r="G6" s="12"/>
    </row>
    <row r="7" spans="1:7" ht="15.75" thickBot="1" x14ac:dyDescent="0.3">
      <c r="A7" s="16" t="s">
        <v>2</v>
      </c>
      <c r="B7" s="532" t="s">
        <v>183</v>
      </c>
      <c r="C7" s="533"/>
      <c r="D7" s="533"/>
      <c r="E7" s="534"/>
      <c r="F7" s="12"/>
      <c r="G7" s="12"/>
    </row>
    <row r="8" spans="1:7" ht="15.75" thickBot="1" x14ac:dyDescent="0.3">
      <c r="A8" s="16" t="s">
        <v>3</v>
      </c>
      <c r="B8" s="535" t="s">
        <v>4</v>
      </c>
      <c r="C8" s="536"/>
      <c r="D8" s="536"/>
      <c r="E8" s="537"/>
      <c r="F8" s="12"/>
      <c r="G8" s="12"/>
    </row>
    <row r="9" spans="1:7" ht="15.75" thickBot="1" x14ac:dyDescent="0.3">
      <c r="A9" s="538" t="s">
        <v>5</v>
      </c>
      <c r="B9" s="539"/>
      <c r="C9" s="539"/>
      <c r="D9" s="539"/>
      <c r="E9" s="540"/>
      <c r="F9" s="12"/>
      <c r="G9" s="12"/>
    </row>
    <row r="10" spans="1:7" ht="15.75" thickBot="1" x14ac:dyDescent="0.3">
      <c r="A10" s="541" t="s">
        <v>184</v>
      </c>
      <c r="B10" s="542"/>
      <c r="C10" s="542"/>
      <c r="D10" s="542"/>
      <c r="E10" s="543"/>
      <c r="F10" s="12"/>
      <c r="G10" s="12"/>
    </row>
    <row r="11" spans="1:7" ht="15.75" thickBot="1" x14ac:dyDescent="0.3">
      <c r="A11" s="541"/>
      <c r="B11" s="542"/>
      <c r="C11" s="542"/>
      <c r="D11" s="542"/>
      <c r="E11" s="543"/>
      <c r="F11" s="12"/>
      <c r="G11" s="12"/>
    </row>
    <row r="12" spans="1:7" ht="30" customHeight="1" thickBot="1" x14ac:dyDescent="0.3">
      <c r="A12" s="541"/>
      <c r="B12" s="542"/>
      <c r="C12" s="542"/>
      <c r="D12" s="542"/>
      <c r="E12" s="543"/>
      <c r="F12" s="12"/>
      <c r="G12" s="12"/>
    </row>
    <row r="13" spans="1:7" ht="15.75" thickBot="1" x14ac:dyDescent="0.3">
      <c r="A13" s="17" t="s">
        <v>6</v>
      </c>
      <c r="B13" s="544" t="s">
        <v>185</v>
      </c>
      <c r="C13" s="545"/>
      <c r="D13" s="545"/>
      <c r="E13" s="546"/>
      <c r="F13" s="12"/>
      <c r="G13" s="12"/>
    </row>
    <row r="14" spans="1:7" x14ac:dyDescent="0.25">
      <c r="A14" s="547" t="s">
        <v>7</v>
      </c>
      <c r="B14" s="5">
        <v>2019</v>
      </c>
      <c r="C14" s="5">
        <v>2020</v>
      </c>
      <c r="D14" s="5">
        <v>2021</v>
      </c>
      <c r="E14" s="5">
        <v>2022</v>
      </c>
      <c r="F14" s="12"/>
      <c r="G14" s="12"/>
    </row>
    <row r="15" spans="1:7" ht="15.75" thickBot="1" x14ac:dyDescent="0.3">
      <c r="A15" s="548"/>
      <c r="B15" s="18" t="s">
        <v>991</v>
      </c>
      <c r="C15" s="18" t="s">
        <v>9</v>
      </c>
      <c r="D15" s="18" t="s">
        <v>9</v>
      </c>
      <c r="E15" s="18" t="s">
        <v>9</v>
      </c>
      <c r="F15" s="12"/>
      <c r="G15" s="12"/>
    </row>
    <row r="16" spans="1:7" ht="34.5" thickBot="1" x14ac:dyDescent="0.3">
      <c r="A16" s="19" t="s">
        <v>186</v>
      </c>
      <c r="B16" s="20">
        <v>0.33</v>
      </c>
      <c r="C16" s="20">
        <v>0.36</v>
      </c>
      <c r="D16" s="20">
        <v>0.4</v>
      </c>
      <c r="E16" s="20">
        <v>0.45</v>
      </c>
      <c r="F16" s="12"/>
      <c r="G16" s="12"/>
    </row>
    <row r="17" spans="1:7" ht="15.75" thickBot="1" x14ac:dyDescent="0.3">
      <c r="A17" s="21" t="s">
        <v>10</v>
      </c>
      <c r="B17" s="549" t="s">
        <v>187</v>
      </c>
      <c r="C17" s="544"/>
      <c r="D17" s="544"/>
      <c r="E17" s="550"/>
      <c r="F17" s="12"/>
      <c r="G17" s="12"/>
    </row>
    <row r="18" spans="1:7" ht="15.75" thickBot="1" x14ac:dyDescent="0.3">
      <c r="A18" s="551" t="s">
        <v>11</v>
      </c>
      <c r="B18" s="552"/>
      <c r="C18" s="552"/>
      <c r="D18" s="552"/>
      <c r="E18" s="553"/>
      <c r="F18" s="12"/>
      <c r="G18" s="12"/>
    </row>
    <row r="19" spans="1:7" ht="23.25" thickBot="1" x14ac:dyDescent="0.3">
      <c r="A19" s="22" t="s">
        <v>188</v>
      </c>
      <c r="B19" s="20">
        <v>0.28999999999999998</v>
      </c>
      <c r="C19" s="20">
        <v>0.28999999999999998</v>
      </c>
      <c r="D19" s="20">
        <v>0.28000000000000003</v>
      </c>
      <c r="E19" s="20">
        <v>0.27</v>
      </c>
      <c r="F19" s="12"/>
      <c r="G19" s="12"/>
    </row>
    <row r="20" spans="1:7" ht="15.75" thickBot="1" x14ac:dyDescent="0.3">
      <c r="A20" s="22" t="s">
        <v>189</v>
      </c>
      <c r="B20" s="20">
        <v>7.0000000000000007E-2</v>
      </c>
      <c r="C20" s="20">
        <v>0.08</v>
      </c>
      <c r="D20" s="20">
        <v>0.09</v>
      </c>
      <c r="E20" s="20">
        <v>0.1</v>
      </c>
      <c r="F20" s="12"/>
      <c r="G20" s="12"/>
    </row>
    <row r="21" spans="1:7" ht="15.75" thickBot="1" x14ac:dyDescent="0.3">
      <c r="A21" s="554" t="s">
        <v>12</v>
      </c>
      <c r="B21" s="555"/>
      <c r="C21" s="555"/>
      <c r="D21" s="555"/>
      <c r="E21" s="556"/>
      <c r="F21" s="12"/>
      <c r="G21" s="12"/>
    </row>
    <row r="22" spans="1:7" ht="15.75" thickBot="1" x14ac:dyDescent="0.3">
      <c r="A22" s="527" t="s">
        <v>13</v>
      </c>
      <c r="B22" s="528"/>
      <c r="C22" s="528"/>
      <c r="D22" s="528"/>
      <c r="E22" s="529"/>
      <c r="F22" s="12"/>
      <c r="G22" s="12"/>
    </row>
    <row r="23" spans="1:7" ht="15.75" thickBot="1" x14ac:dyDescent="0.3">
      <c r="A23" s="23" t="s">
        <v>14</v>
      </c>
      <c r="B23" s="571" t="s">
        <v>190</v>
      </c>
      <c r="C23" s="572"/>
      <c r="D23" s="572"/>
      <c r="E23" s="573"/>
      <c r="F23" s="12"/>
      <c r="G23" s="12"/>
    </row>
    <row r="24" spans="1:7" ht="22.5" customHeight="1" thickBot="1" x14ac:dyDescent="0.3">
      <c r="A24" s="24" t="s">
        <v>15</v>
      </c>
      <c r="B24" s="574" t="s">
        <v>191</v>
      </c>
      <c r="C24" s="575"/>
      <c r="D24" s="575"/>
      <c r="E24" s="576"/>
      <c r="F24" s="12"/>
      <c r="G24" s="12"/>
    </row>
    <row r="25" spans="1:7" ht="15.75" thickBot="1" x14ac:dyDescent="0.3">
      <c r="A25" s="24" t="s">
        <v>16</v>
      </c>
      <c r="B25" s="577" t="s">
        <v>171</v>
      </c>
      <c r="C25" s="578"/>
      <c r="D25" s="578"/>
      <c r="E25" s="579"/>
      <c r="F25" s="12"/>
      <c r="G25" s="12"/>
    </row>
    <row r="26" spans="1:7" x14ac:dyDescent="0.25">
      <c r="A26" s="547"/>
      <c r="B26" s="6">
        <v>2019</v>
      </c>
      <c r="C26" s="6">
        <v>2020</v>
      </c>
      <c r="D26" s="6">
        <v>2021</v>
      </c>
      <c r="E26" s="6">
        <v>2022</v>
      </c>
      <c r="F26" s="12"/>
      <c r="G26" s="12"/>
    </row>
    <row r="27" spans="1:7" ht="15.75" thickBot="1" x14ac:dyDescent="0.3">
      <c r="A27" s="548"/>
      <c r="B27" s="25" t="s">
        <v>8</v>
      </c>
      <c r="C27" s="25" t="s">
        <v>9</v>
      </c>
      <c r="D27" s="25" t="s">
        <v>9</v>
      </c>
      <c r="E27" s="25" t="s">
        <v>9</v>
      </c>
      <c r="F27" s="12"/>
      <c r="G27" s="12"/>
    </row>
    <row r="28" spans="1:7" ht="15.75" thickBot="1" x14ac:dyDescent="0.3">
      <c r="A28" s="24" t="s">
        <v>17</v>
      </c>
      <c r="B28" s="26">
        <v>110</v>
      </c>
      <c r="C28" s="26">
        <v>110</v>
      </c>
      <c r="D28" s="26">
        <v>110</v>
      </c>
      <c r="E28" s="26">
        <v>110</v>
      </c>
      <c r="F28" s="12"/>
      <c r="G28" s="12"/>
    </row>
    <row r="29" spans="1:7" ht="15.75" thickBot="1" x14ac:dyDescent="0.3">
      <c r="A29" s="24" t="s">
        <v>18</v>
      </c>
      <c r="B29" s="26">
        <v>1558769</v>
      </c>
      <c r="C29" s="26">
        <v>1560000</v>
      </c>
      <c r="D29" s="26">
        <v>1580000</v>
      </c>
      <c r="E29" s="26">
        <v>1585000</v>
      </c>
      <c r="F29" s="12"/>
      <c r="G29" s="45"/>
    </row>
    <row r="30" spans="1:7" ht="15.75" thickBot="1" x14ac:dyDescent="0.3">
      <c r="A30" s="24" t="s">
        <v>19</v>
      </c>
      <c r="B30" s="26">
        <f>B29/B28</f>
        <v>14170.627272727274</v>
      </c>
      <c r="C30" s="26">
        <f>C29/C28</f>
        <v>14181.818181818182</v>
      </c>
      <c r="D30" s="26">
        <f>D29/D28</f>
        <v>14363.636363636364</v>
      </c>
      <c r="E30" s="26">
        <f>E29/E28</f>
        <v>14409.09090909091</v>
      </c>
      <c r="F30" s="12"/>
      <c r="G30" s="12"/>
    </row>
    <row r="31" spans="1:7" ht="15.75" thickBot="1" x14ac:dyDescent="0.3">
      <c r="A31" s="24" t="s">
        <v>20</v>
      </c>
      <c r="B31" s="27" t="s">
        <v>21</v>
      </c>
      <c r="C31" s="28">
        <f t="shared" ref="C31:E33" si="0">C28/B28-1</f>
        <v>0</v>
      </c>
      <c r="D31" s="28">
        <f t="shared" si="0"/>
        <v>0</v>
      </c>
      <c r="E31" s="28">
        <f t="shared" si="0"/>
        <v>0</v>
      </c>
      <c r="F31" s="12"/>
      <c r="G31" s="12"/>
    </row>
    <row r="32" spans="1:7" ht="15.75" thickBot="1" x14ac:dyDescent="0.3">
      <c r="A32" s="24" t="s">
        <v>22</v>
      </c>
      <c r="B32" s="27" t="s">
        <v>21</v>
      </c>
      <c r="C32" s="28">
        <f t="shared" si="0"/>
        <v>7.8972573870794704E-4</v>
      </c>
      <c r="D32" s="28">
        <f t="shared" si="0"/>
        <v>1.2820512820512775E-2</v>
      </c>
      <c r="E32" s="28">
        <f t="shared" si="0"/>
        <v>3.1645569620253333E-3</v>
      </c>
      <c r="F32" s="12"/>
      <c r="G32" s="12"/>
    </row>
    <row r="33" spans="1:7" ht="15.75" thickBot="1" x14ac:dyDescent="0.3">
      <c r="A33" s="24" t="s">
        <v>23</v>
      </c>
      <c r="B33" s="27" t="s">
        <v>21</v>
      </c>
      <c r="C33" s="28">
        <f t="shared" si="0"/>
        <v>7.8972573870794704E-4</v>
      </c>
      <c r="D33" s="28">
        <f t="shared" si="0"/>
        <v>1.2820512820512775E-2</v>
      </c>
      <c r="E33" s="28">
        <f t="shared" si="0"/>
        <v>3.1645569620253333E-3</v>
      </c>
      <c r="F33" s="12"/>
      <c r="G33" s="12"/>
    </row>
    <row r="34" spans="1:7" ht="15.75" thickBot="1" x14ac:dyDescent="0.3">
      <c r="A34" s="580" t="s">
        <v>92</v>
      </c>
      <c r="B34" s="581"/>
      <c r="C34" s="581"/>
      <c r="D34" s="581"/>
      <c r="E34" s="582"/>
      <c r="F34" s="12"/>
      <c r="G34" s="12"/>
    </row>
    <row r="35" spans="1:7" x14ac:dyDescent="0.25">
      <c r="A35" s="547"/>
      <c r="B35" s="6">
        <v>2019</v>
      </c>
      <c r="C35" s="6">
        <v>2020</v>
      </c>
      <c r="D35" s="6">
        <v>2021</v>
      </c>
      <c r="E35" s="6">
        <v>2022</v>
      </c>
      <c r="F35" s="12"/>
      <c r="G35" s="12"/>
    </row>
    <row r="36" spans="1:7" ht="15.75" thickBot="1" x14ac:dyDescent="0.3">
      <c r="A36" s="548"/>
      <c r="B36" s="25" t="s">
        <v>8</v>
      </c>
      <c r="C36" s="25" t="s">
        <v>9</v>
      </c>
      <c r="D36" s="25" t="s">
        <v>9</v>
      </c>
      <c r="E36" s="25" t="s">
        <v>9</v>
      </c>
      <c r="F36" s="12"/>
      <c r="G36" s="12"/>
    </row>
    <row r="37" spans="1:7" ht="15.75" thickBot="1" x14ac:dyDescent="0.3">
      <c r="A37" s="29" t="s">
        <v>24</v>
      </c>
      <c r="B37" s="30">
        <v>1110641</v>
      </c>
      <c r="C37" s="30">
        <v>1113109</v>
      </c>
      <c r="D37" s="30">
        <v>1128000</v>
      </c>
      <c r="E37" s="30">
        <v>1133000</v>
      </c>
      <c r="F37" s="12"/>
      <c r="G37" s="12"/>
    </row>
    <row r="38" spans="1:7" ht="15.75" thickBot="1" x14ac:dyDescent="0.3">
      <c r="A38" s="31" t="s">
        <v>57</v>
      </c>
      <c r="B38" s="30">
        <v>1110641</v>
      </c>
      <c r="C38" s="30">
        <v>1113109</v>
      </c>
      <c r="D38" s="30">
        <v>1128000</v>
      </c>
      <c r="E38" s="30">
        <v>1133000</v>
      </c>
      <c r="F38" s="12"/>
      <c r="G38" s="46"/>
    </row>
    <row r="39" spans="1:7" ht="15.75" thickBot="1" x14ac:dyDescent="0.3">
      <c r="A39" s="31" t="s">
        <v>58</v>
      </c>
      <c r="B39" s="30"/>
      <c r="C39" s="30"/>
      <c r="D39" s="30"/>
      <c r="E39" s="30"/>
      <c r="F39" s="12"/>
      <c r="G39" s="46"/>
    </row>
    <row r="40" spans="1:7" ht="15.75" thickBot="1" x14ac:dyDescent="0.3">
      <c r="A40" s="29" t="s">
        <v>25</v>
      </c>
      <c r="B40" s="30">
        <v>187128</v>
      </c>
      <c r="C40" s="30">
        <v>185891</v>
      </c>
      <c r="D40" s="30">
        <v>191000</v>
      </c>
      <c r="E40" s="30">
        <v>191000</v>
      </c>
      <c r="F40" s="12"/>
      <c r="G40" s="46"/>
    </row>
    <row r="41" spans="1:7" ht="15.75" thickBot="1" x14ac:dyDescent="0.3">
      <c r="A41" s="31" t="s">
        <v>57</v>
      </c>
      <c r="B41" s="30">
        <v>187128</v>
      </c>
      <c r="C41" s="30">
        <v>185891</v>
      </c>
      <c r="D41" s="30">
        <v>191000</v>
      </c>
      <c r="E41" s="30">
        <v>191000</v>
      </c>
      <c r="F41" s="12"/>
      <c r="G41" s="46"/>
    </row>
    <row r="42" spans="1:7" ht="15.75" thickBot="1" x14ac:dyDescent="0.3">
      <c r="A42" s="31" t="s">
        <v>58</v>
      </c>
      <c r="B42" s="30"/>
      <c r="C42" s="30"/>
      <c r="D42" s="30"/>
      <c r="E42" s="30"/>
      <c r="F42" s="12"/>
      <c r="G42" s="46"/>
    </row>
    <row r="43" spans="1:7" ht="15.75" thickBot="1" x14ac:dyDescent="0.3">
      <c r="A43" s="29" t="s">
        <v>26</v>
      </c>
      <c r="B43" s="32">
        <v>234000</v>
      </c>
      <c r="C43" s="30">
        <v>234000</v>
      </c>
      <c r="D43" s="30">
        <v>234000</v>
      </c>
      <c r="E43" s="30">
        <v>234000</v>
      </c>
      <c r="F43" s="12"/>
      <c r="G43" s="46"/>
    </row>
    <row r="44" spans="1:7" ht="15.75" thickBot="1" x14ac:dyDescent="0.3">
      <c r="A44" s="31" t="s">
        <v>57</v>
      </c>
      <c r="B44" s="32">
        <v>234000</v>
      </c>
      <c r="C44" s="30">
        <v>234000</v>
      </c>
      <c r="D44" s="30">
        <v>234000</v>
      </c>
      <c r="E44" s="30">
        <v>234000</v>
      </c>
      <c r="F44" s="12"/>
      <c r="G44" s="46"/>
    </row>
    <row r="45" spans="1:7" ht="15.75" thickBot="1" x14ac:dyDescent="0.3">
      <c r="A45" s="31" t="s">
        <v>58</v>
      </c>
      <c r="B45" s="32"/>
      <c r="C45" s="30"/>
      <c r="D45" s="30"/>
      <c r="E45" s="30"/>
      <c r="F45" s="12"/>
      <c r="G45" s="46"/>
    </row>
    <row r="46" spans="1:7" ht="15.75" thickBot="1" x14ac:dyDescent="0.3">
      <c r="A46" s="29" t="s">
        <v>27</v>
      </c>
      <c r="B46" s="32"/>
      <c r="C46" s="30"/>
      <c r="D46" s="30"/>
      <c r="E46" s="30"/>
      <c r="F46" s="12"/>
      <c r="G46" s="12"/>
    </row>
    <row r="47" spans="1:7" ht="15.75" thickBot="1" x14ac:dyDescent="0.3">
      <c r="A47" s="31" t="s">
        <v>57</v>
      </c>
      <c r="B47" s="32"/>
      <c r="C47" s="30"/>
      <c r="D47" s="30"/>
      <c r="E47" s="30"/>
      <c r="F47" s="12"/>
      <c r="G47" s="12"/>
    </row>
    <row r="48" spans="1:7" ht="15.75" thickBot="1" x14ac:dyDescent="0.3">
      <c r="A48" s="31" t="s">
        <v>58</v>
      </c>
      <c r="B48" s="32"/>
      <c r="C48" s="30"/>
      <c r="D48" s="30"/>
      <c r="E48" s="30"/>
      <c r="F48" s="12"/>
      <c r="G48" s="12"/>
    </row>
    <row r="49" spans="1:7" ht="15.75" thickBot="1" x14ac:dyDescent="0.3">
      <c r="A49" s="29" t="s">
        <v>28</v>
      </c>
      <c r="B49" s="32"/>
      <c r="C49" s="30"/>
      <c r="D49" s="30"/>
      <c r="E49" s="30"/>
      <c r="F49" s="12"/>
      <c r="G49" s="12"/>
    </row>
    <row r="50" spans="1:7" ht="15.75" thickBot="1" x14ac:dyDescent="0.3">
      <c r="A50" s="31" t="s">
        <v>57</v>
      </c>
      <c r="B50" s="32"/>
      <c r="C50" s="30"/>
      <c r="D50" s="30"/>
      <c r="E50" s="30"/>
      <c r="F50" s="12"/>
      <c r="G50" s="12"/>
    </row>
    <row r="51" spans="1:7" ht="15.75" thickBot="1" x14ac:dyDescent="0.3">
      <c r="A51" s="31" t="s">
        <v>58</v>
      </c>
      <c r="B51" s="32"/>
      <c r="C51" s="30"/>
      <c r="D51" s="30"/>
      <c r="E51" s="30"/>
      <c r="F51" s="12"/>
      <c r="G51" s="12"/>
    </row>
    <row r="52" spans="1:7" ht="15.75" thickBot="1" x14ac:dyDescent="0.3">
      <c r="A52" s="29" t="s">
        <v>29</v>
      </c>
      <c r="B52" s="32"/>
      <c r="C52" s="30"/>
      <c r="D52" s="30"/>
      <c r="E52" s="30"/>
      <c r="F52" s="12"/>
      <c r="G52" s="12"/>
    </row>
    <row r="53" spans="1:7" ht="15.75" thickBot="1" x14ac:dyDescent="0.3">
      <c r="A53" s="31" t="s">
        <v>57</v>
      </c>
      <c r="B53" s="32"/>
      <c r="C53" s="30"/>
      <c r="D53" s="30"/>
      <c r="E53" s="30"/>
      <c r="F53" s="12"/>
      <c r="G53" s="12"/>
    </row>
    <row r="54" spans="1:7" ht="15.75" thickBot="1" x14ac:dyDescent="0.3">
      <c r="A54" s="31" t="s">
        <v>58</v>
      </c>
      <c r="B54" s="32"/>
      <c r="C54" s="30"/>
      <c r="D54" s="30"/>
      <c r="E54" s="30"/>
      <c r="F54" s="12"/>
      <c r="G54" s="12"/>
    </row>
    <row r="55" spans="1:7" ht="15.75" thickBot="1" x14ac:dyDescent="0.3">
      <c r="A55" s="29" t="s">
        <v>30</v>
      </c>
      <c r="B55" s="30">
        <v>27000</v>
      </c>
      <c r="C55" s="30">
        <v>27000</v>
      </c>
      <c r="D55" s="30">
        <v>27000</v>
      </c>
      <c r="E55" s="30">
        <v>27000</v>
      </c>
      <c r="F55" s="12"/>
      <c r="G55" s="47"/>
    </row>
    <row r="56" spans="1:7" ht="15.75" thickBot="1" x14ac:dyDescent="0.3">
      <c r="A56" s="31" t="s">
        <v>57</v>
      </c>
      <c r="B56" s="32">
        <v>27000</v>
      </c>
      <c r="C56" s="32">
        <v>27000</v>
      </c>
      <c r="D56" s="32">
        <v>27000</v>
      </c>
      <c r="E56" s="32">
        <v>27000</v>
      </c>
      <c r="F56" s="12"/>
      <c r="G56" s="47"/>
    </row>
    <row r="57" spans="1:7" ht="15.75" thickBot="1" x14ac:dyDescent="0.3">
      <c r="A57" s="31" t="s">
        <v>58</v>
      </c>
      <c r="B57" s="32"/>
      <c r="C57" s="30"/>
      <c r="D57" s="30"/>
      <c r="E57" s="30"/>
      <c r="F57" s="12"/>
      <c r="G57" s="12"/>
    </row>
    <row r="58" spans="1:7" ht="15.75" thickBot="1" x14ac:dyDescent="0.3">
      <c r="A58" s="33" t="s">
        <v>31</v>
      </c>
      <c r="B58" s="32">
        <f>B55+B52+B49+B46+B43+B40+B37</f>
        <v>1558769</v>
      </c>
      <c r="C58" s="32">
        <f>C55+C52+C49+C46+C43+C40+C37</f>
        <v>1560000</v>
      </c>
      <c r="D58" s="32">
        <f>D55+D52+D49+D46+D43+D40+D37</f>
        <v>1580000</v>
      </c>
      <c r="E58" s="32">
        <f>E55+E52+E49+E46+E43+E40+E37</f>
        <v>1585000</v>
      </c>
      <c r="F58" s="12"/>
      <c r="G58" s="12"/>
    </row>
    <row r="59" spans="1:7" x14ac:dyDescent="0.25">
      <c r="A59" s="557" t="s">
        <v>192</v>
      </c>
      <c r="B59" s="560"/>
      <c r="C59" s="561"/>
      <c r="D59" s="561"/>
      <c r="E59" s="562"/>
      <c r="F59" s="12"/>
      <c r="G59" s="12"/>
    </row>
    <row r="60" spans="1:7" x14ac:dyDescent="0.25">
      <c r="A60" s="558"/>
      <c r="B60" s="563"/>
      <c r="C60" s="564"/>
      <c r="D60" s="564"/>
      <c r="E60" s="565"/>
      <c r="F60" s="12"/>
      <c r="G60" s="12"/>
    </row>
    <row r="61" spans="1:7" ht="15.75" thickBot="1" x14ac:dyDescent="0.3">
      <c r="A61" s="559"/>
      <c r="B61" s="566"/>
      <c r="C61" s="567"/>
      <c r="D61" s="567"/>
      <c r="E61" s="568"/>
      <c r="F61" s="12"/>
      <c r="G61" s="12"/>
    </row>
    <row r="62" spans="1:7" ht="15.75" thickBot="1" x14ac:dyDescent="0.3">
      <c r="A62" s="34" t="s">
        <v>32</v>
      </c>
      <c r="B62" s="35">
        <f>IF(B58-B29=0,0,"Error")</f>
        <v>0</v>
      </c>
      <c r="C62" s="35">
        <f>IF(C58-C29=0,0,"Error")</f>
        <v>0</v>
      </c>
      <c r="D62" s="35">
        <f>IF(D58-D29=0,0,"Error")</f>
        <v>0</v>
      </c>
      <c r="E62" s="35">
        <f>IF(E58-E29=0,0,"Error")</f>
        <v>0</v>
      </c>
      <c r="F62" s="12"/>
      <c r="G62" s="12"/>
    </row>
    <row r="63" spans="1:7" ht="15.75" thickBot="1" x14ac:dyDescent="0.3">
      <c r="A63" s="527" t="s">
        <v>42</v>
      </c>
      <c r="B63" s="528"/>
      <c r="C63" s="528"/>
      <c r="D63" s="528"/>
      <c r="E63" s="529"/>
      <c r="F63" s="12"/>
      <c r="G63" s="12"/>
    </row>
    <row r="64" spans="1:7" ht="15.75" thickBot="1" x14ac:dyDescent="0.3">
      <c r="A64" s="527" t="s">
        <v>43</v>
      </c>
      <c r="B64" s="528"/>
      <c r="C64" s="528"/>
      <c r="D64" s="528"/>
      <c r="E64" s="529"/>
      <c r="F64" s="12"/>
      <c r="G64" s="12"/>
    </row>
    <row r="65" spans="1:7" ht="15.75" thickBot="1" x14ac:dyDescent="0.3">
      <c r="A65" s="212" t="s">
        <v>193</v>
      </c>
      <c r="B65" s="583" t="s">
        <v>194</v>
      </c>
      <c r="C65" s="584"/>
      <c r="D65" s="585"/>
      <c r="E65" s="586"/>
      <c r="F65" s="12"/>
      <c r="G65" s="12"/>
    </row>
    <row r="66" spans="1:7" ht="34.5" thickBot="1" x14ac:dyDescent="0.3">
      <c r="A66" s="11" t="s">
        <v>14</v>
      </c>
      <c r="B66" s="569" t="s">
        <v>195</v>
      </c>
      <c r="C66" s="570"/>
      <c r="D66" s="211" t="s">
        <v>60</v>
      </c>
      <c r="E66" s="210" t="s">
        <v>196</v>
      </c>
      <c r="F66" s="12"/>
      <c r="G66" s="12"/>
    </row>
    <row r="67" spans="1:7" ht="15.75" thickBot="1" x14ac:dyDescent="0.3">
      <c r="A67" s="24" t="s">
        <v>15</v>
      </c>
      <c r="B67" s="605" t="s">
        <v>197</v>
      </c>
      <c r="C67" s="606"/>
      <c r="D67" s="575"/>
      <c r="E67" s="607"/>
      <c r="F67" s="12"/>
      <c r="G67" s="12"/>
    </row>
    <row r="68" spans="1:7" ht="15.75" thickBot="1" x14ac:dyDescent="0.3">
      <c r="A68" s="24" t="s">
        <v>16</v>
      </c>
      <c r="B68" s="577" t="s">
        <v>104</v>
      </c>
      <c r="C68" s="578"/>
      <c r="D68" s="578"/>
      <c r="E68" s="579"/>
      <c r="F68" s="12"/>
      <c r="G68" s="12"/>
    </row>
    <row r="69" spans="1:7" x14ac:dyDescent="0.25">
      <c r="A69" s="547"/>
      <c r="B69" s="6">
        <v>2019</v>
      </c>
      <c r="C69" s="6">
        <v>2020</v>
      </c>
      <c r="D69" s="6">
        <v>2021</v>
      </c>
      <c r="E69" s="6">
        <v>2022</v>
      </c>
      <c r="F69" s="12"/>
      <c r="G69" s="12"/>
    </row>
    <row r="70" spans="1:7" ht="15.75" thickBot="1" x14ac:dyDescent="0.3">
      <c r="A70" s="548"/>
      <c r="B70" s="25" t="s">
        <v>8</v>
      </c>
      <c r="C70" s="25" t="s">
        <v>9</v>
      </c>
      <c r="D70" s="25" t="s">
        <v>9</v>
      </c>
      <c r="E70" s="25" t="s">
        <v>9</v>
      </c>
      <c r="F70" s="12"/>
      <c r="G70" s="12"/>
    </row>
    <row r="71" spans="1:7" ht="15.75" thickBot="1" x14ac:dyDescent="0.3">
      <c r="A71" s="24" t="s">
        <v>17</v>
      </c>
      <c r="B71" s="26">
        <v>1</v>
      </c>
      <c r="C71" s="26">
        <v>4</v>
      </c>
      <c r="D71" s="26">
        <v>4</v>
      </c>
      <c r="E71" s="26">
        <v>4</v>
      </c>
      <c r="F71" s="12"/>
      <c r="G71" s="12"/>
    </row>
    <row r="72" spans="1:7" ht="15.75" thickBot="1" x14ac:dyDescent="0.3">
      <c r="A72" s="24" t="s">
        <v>18</v>
      </c>
      <c r="B72" s="26">
        <v>431</v>
      </c>
      <c r="C72" s="26">
        <v>10000</v>
      </c>
      <c r="D72" s="26">
        <v>10000</v>
      </c>
      <c r="E72" s="26">
        <v>10000</v>
      </c>
      <c r="F72" s="12"/>
      <c r="G72" s="12"/>
    </row>
    <row r="73" spans="1:7" ht="15.75" thickBot="1" x14ac:dyDescent="0.3">
      <c r="A73" s="24" t="s">
        <v>19</v>
      </c>
      <c r="B73" s="26">
        <f>B72/B71</f>
        <v>431</v>
      </c>
      <c r="C73" s="26">
        <f>C72/C71</f>
        <v>2500</v>
      </c>
      <c r="D73" s="26">
        <f>D72/D71</f>
        <v>2500</v>
      </c>
      <c r="E73" s="26">
        <f>E72/E71</f>
        <v>2500</v>
      </c>
      <c r="F73" s="12"/>
      <c r="G73" s="12"/>
    </row>
    <row r="74" spans="1:7" ht="15.75" thickBot="1" x14ac:dyDescent="0.3">
      <c r="A74" s="24" t="s">
        <v>20</v>
      </c>
      <c r="B74" s="27" t="s">
        <v>21</v>
      </c>
      <c r="C74" s="28">
        <f t="shared" ref="C74:E76" si="1">C71/B71-1</f>
        <v>3</v>
      </c>
      <c r="D74" s="28">
        <f t="shared" si="1"/>
        <v>0</v>
      </c>
      <c r="E74" s="28">
        <f t="shared" si="1"/>
        <v>0</v>
      </c>
      <c r="F74" s="12"/>
      <c r="G74" s="12"/>
    </row>
    <row r="75" spans="1:7" ht="15.75" thickBot="1" x14ac:dyDescent="0.3">
      <c r="A75" s="24" t="s">
        <v>22</v>
      </c>
      <c r="B75" s="27" t="s">
        <v>21</v>
      </c>
      <c r="C75" s="28">
        <f t="shared" si="1"/>
        <v>22.201856148491878</v>
      </c>
      <c r="D75" s="28">
        <f t="shared" si="1"/>
        <v>0</v>
      </c>
      <c r="E75" s="28">
        <f t="shared" si="1"/>
        <v>0</v>
      </c>
      <c r="F75" s="12"/>
      <c r="G75" s="12"/>
    </row>
    <row r="76" spans="1:7" ht="15.75" thickBot="1" x14ac:dyDescent="0.3">
      <c r="A76" s="24" t="s">
        <v>23</v>
      </c>
      <c r="B76" s="27" t="s">
        <v>21</v>
      </c>
      <c r="C76" s="28">
        <f t="shared" si="1"/>
        <v>4.8004640371229694</v>
      </c>
      <c r="D76" s="28">
        <f t="shared" si="1"/>
        <v>0</v>
      </c>
      <c r="E76" s="28">
        <f t="shared" si="1"/>
        <v>0</v>
      </c>
      <c r="F76" s="12"/>
      <c r="G76" s="12"/>
    </row>
    <row r="77" spans="1:7" ht="15.75" thickBot="1" x14ac:dyDescent="0.3">
      <c r="A77" s="580" t="s">
        <v>172</v>
      </c>
      <c r="B77" s="581"/>
      <c r="C77" s="581"/>
      <c r="D77" s="581"/>
      <c r="E77" s="582"/>
      <c r="F77" s="12"/>
      <c r="G77" s="12"/>
    </row>
    <row r="78" spans="1:7" x14ac:dyDescent="0.25">
      <c r="A78" s="547"/>
      <c r="B78" s="36">
        <v>2018</v>
      </c>
      <c r="C78" s="36">
        <v>2019</v>
      </c>
      <c r="D78" s="36">
        <v>2020</v>
      </c>
      <c r="E78" s="36">
        <v>2021</v>
      </c>
      <c r="F78" s="12"/>
      <c r="G78" s="12"/>
    </row>
    <row r="79" spans="1:7" ht="15.75" thickBot="1" x14ac:dyDescent="0.3">
      <c r="A79" s="548"/>
      <c r="B79" s="25" t="s">
        <v>8</v>
      </c>
      <c r="C79" s="25" t="s">
        <v>9</v>
      </c>
      <c r="D79" s="25" t="s">
        <v>9</v>
      </c>
      <c r="E79" s="25" t="s">
        <v>9</v>
      </c>
      <c r="F79" s="12"/>
      <c r="G79" s="12"/>
    </row>
    <row r="80" spans="1:7" ht="15.75" thickBot="1" x14ac:dyDescent="0.3">
      <c r="A80" s="29" t="s">
        <v>36</v>
      </c>
      <c r="B80" s="30"/>
      <c r="C80" s="30"/>
      <c r="D80" s="30"/>
      <c r="E80" s="30"/>
      <c r="F80" s="12"/>
      <c r="G80" s="12"/>
    </row>
    <row r="81" spans="1:7" ht="15.75" thickBot="1" x14ac:dyDescent="0.3">
      <c r="A81" s="31" t="s">
        <v>57</v>
      </c>
      <c r="B81" s="30"/>
      <c r="C81" s="30"/>
      <c r="D81" s="30"/>
      <c r="E81" s="30"/>
      <c r="F81" s="12"/>
      <c r="G81" s="12"/>
    </row>
    <row r="82" spans="1:7" ht="15.75" thickBot="1" x14ac:dyDescent="0.3">
      <c r="A82" s="31" t="s">
        <v>66</v>
      </c>
      <c r="B82" s="30"/>
      <c r="C82" s="30"/>
      <c r="D82" s="30"/>
      <c r="E82" s="30"/>
      <c r="F82" s="12"/>
      <c r="G82" s="12"/>
    </row>
    <row r="83" spans="1:7" ht="15.75" thickBot="1" x14ac:dyDescent="0.3">
      <c r="A83" s="31" t="s">
        <v>62</v>
      </c>
      <c r="B83" s="30"/>
      <c r="C83" s="30"/>
      <c r="D83" s="30"/>
      <c r="E83" s="30"/>
      <c r="F83" s="12"/>
      <c r="G83" s="12"/>
    </row>
    <row r="84" spans="1:7" ht="15.75" thickBot="1" x14ac:dyDescent="0.3">
      <c r="A84" s="31" t="s">
        <v>63</v>
      </c>
      <c r="B84" s="30"/>
      <c r="C84" s="30"/>
      <c r="D84" s="30"/>
      <c r="E84" s="30"/>
      <c r="F84" s="12"/>
      <c r="G84" s="12"/>
    </row>
    <row r="85" spans="1:7" ht="15.75" thickBot="1" x14ac:dyDescent="0.3">
      <c r="A85" s="29" t="s">
        <v>37</v>
      </c>
      <c r="B85" s="30">
        <v>431</v>
      </c>
      <c r="C85" s="30">
        <v>10000</v>
      </c>
      <c r="D85" s="30">
        <v>10000</v>
      </c>
      <c r="E85" s="30">
        <v>10000</v>
      </c>
      <c r="F85" s="12"/>
      <c r="G85" s="12"/>
    </row>
    <row r="86" spans="1:7" ht="15.75" thickBot="1" x14ac:dyDescent="0.3">
      <c r="A86" s="31" t="s">
        <v>57</v>
      </c>
      <c r="B86" s="32">
        <v>51200</v>
      </c>
      <c r="C86" s="32">
        <v>431</v>
      </c>
      <c r="D86" s="32">
        <v>10000</v>
      </c>
      <c r="E86" s="32">
        <v>10000</v>
      </c>
      <c r="F86" s="12"/>
      <c r="G86" s="12"/>
    </row>
    <row r="87" spans="1:7" ht="15.75" thickBot="1" x14ac:dyDescent="0.3">
      <c r="A87" s="31" t="s">
        <v>66</v>
      </c>
      <c r="B87" s="32"/>
      <c r="C87" s="30"/>
      <c r="D87" s="30"/>
      <c r="E87" s="30"/>
      <c r="F87" s="12"/>
      <c r="G87" s="12"/>
    </row>
    <row r="88" spans="1:7" ht="15.75" thickBot="1" x14ac:dyDescent="0.3">
      <c r="A88" s="31" t="s">
        <v>62</v>
      </c>
      <c r="B88" s="32"/>
      <c r="C88" s="30"/>
      <c r="D88" s="30"/>
      <c r="E88" s="30"/>
      <c r="F88" s="12"/>
      <c r="G88" s="12"/>
    </row>
    <row r="89" spans="1:7" ht="15.75" thickBot="1" x14ac:dyDescent="0.3">
      <c r="A89" s="31" t="s">
        <v>63</v>
      </c>
      <c r="B89" s="32"/>
      <c r="C89" s="30"/>
      <c r="D89" s="30"/>
      <c r="E89" s="30"/>
      <c r="F89" s="12"/>
      <c r="G89" s="12"/>
    </row>
    <row r="90" spans="1:7" ht="15.75" thickBot="1" x14ac:dyDescent="0.3">
      <c r="A90" s="33" t="s">
        <v>31</v>
      </c>
      <c r="B90" s="32">
        <f>B85+B80</f>
        <v>431</v>
      </c>
      <c r="C90" s="32">
        <f>C85+C80</f>
        <v>10000</v>
      </c>
      <c r="D90" s="32">
        <f>D85+D80</f>
        <v>10000</v>
      </c>
      <c r="E90" s="32">
        <f>E85+E80</f>
        <v>10000</v>
      </c>
      <c r="F90" s="12"/>
      <c r="G90" s="12"/>
    </row>
    <row r="91" spans="1:7" hidden="1" x14ac:dyDescent="0.25">
      <c r="A91" s="557" t="s">
        <v>198</v>
      </c>
      <c r="B91" s="560"/>
      <c r="C91" s="561"/>
      <c r="D91" s="561"/>
      <c r="E91" s="562"/>
      <c r="F91" s="12"/>
      <c r="G91" s="12"/>
    </row>
    <row r="92" spans="1:7" hidden="1" x14ac:dyDescent="0.25">
      <c r="A92" s="558"/>
      <c r="B92" s="563"/>
      <c r="C92" s="564"/>
      <c r="D92" s="564"/>
      <c r="E92" s="565"/>
      <c r="F92" s="12"/>
      <c r="G92" s="12"/>
    </row>
    <row r="93" spans="1:7" ht="15.75" hidden="1" thickBot="1" x14ac:dyDescent="0.3">
      <c r="A93" s="559"/>
      <c r="B93" s="566"/>
      <c r="C93" s="567"/>
      <c r="D93" s="567"/>
      <c r="E93" s="568"/>
      <c r="F93" s="12"/>
      <c r="G93" s="12"/>
    </row>
    <row r="94" spans="1:7" ht="15.75" thickBot="1" x14ac:dyDescent="0.3">
      <c r="A94" s="34" t="s">
        <v>32</v>
      </c>
      <c r="B94" s="35">
        <f>IF(B72-B90=0,0,"Error")</f>
        <v>0</v>
      </c>
      <c r="C94" s="35">
        <f>IF(C72-C90=0,0,"Error")</f>
        <v>0</v>
      </c>
      <c r="D94" s="35">
        <f>IF(D72-D90=0,0,"Error")</f>
        <v>0</v>
      </c>
      <c r="E94" s="35">
        <f>IF(E72-E90=0,0,"Error")</f>
        <v>0</v>
      </c>
      <c r="F94" s="12"/>
      <c r="G94" s="12"/>
    </row>
    <row r="95" spans="1:7" ht="15.75" thickBot="1" x14ac:dyDescent="0.3">
      <c r="A95" s="213" t="s">
        <v>199</v>
      </c>
      <c r="B95" s="597" t="s">
        <v>200</v>
      </c>
      <c r="C95" s="598"/>
      <c r="D95" s="598"/>
      <c r="E95" s="599"/>
      <c r="F95" s="12"/>
      <c r="G95" s="12"/>
    </row>
    <row r="96" spans="1:7" ht="39.75" customHeight="1" thickBot="1" x14ac:dyDescent="0.3">
      <c r="A96" s="23" t="s">
        <v>14</v>
      </c>
      <c r="B96" s="600" t="s">
        <v>201</v>
      </c>
      <c r="C96" s="601"/>
      <c r="D96" s="37" t="s">
        <v>60</v>
      </c>
      <c r="E96" s="38" t="s">
        <v>202</v>
      </c>
      <c r="F96" s="12"/>
      <c r="G96" s="12"/>
    </row>
    <row r="97" spans="1:7" ht="25.5" customHeight="1" thickBot="1" x14ac:dyDescent="0.3">
      <c r="A97" s="24" t="s">
        <v>15</v>
      </c>
      <c r="B97" s="602" t="s">
        <v>203</v>
      </c>
      <c r="C97" s="603"/>
      <c r="D97" s="603"/>
      <c r="E97" s="604"/>
      <c r="F97" s="12"/>
      <c r="G97" s="12"/>
    </row>
    <row r="98" spans="1:7" ht="15.75" thickBot="1" x14ac:dyDescent="0.3">
      <c r="A98" s="24" t="s">
        <v>16</v>
      </c>
      <c r="B98" s="577" t="s">
        <v>112</v>
      </c>
      <c r="C98" s="578"/>
      <c r="D98" s="578"/>
      <c r="E98" s="579"/>
      <c r="F98" s="12"/>
      <c r="G98" s="12"/>
    </row>
    <row r="99" spans="1:7" x14ac:dyDescent="0.25">
      <c r="A99" s="547"/>
      <c r="B99" s="6">
        <v>2019</v>
      </c>
      <c r="C99" s="6">
        <v>2020</v>
      </c>
      <c r="D99" s="6">
        <v>2021</v>
      </c>
      <c r="E99" s="6">
        <v>2022</v>
      </c>
      <c r="F99" s="12"/>
      <c r="G99" s="12"/>
    </row>
    <row r="100" spans="1:7" ht="15.75" thickBot="1" x14ac:dyDescent="0.3">
      <c r="A100" s="548"/>
      <c r="B100" s="25" t="s">
        <v>8</v>
      </c>
      <c r="C100" s="25" t="s">
        <v>9</v>
      </c>
      <c r="D100" s="25" t="s">
        <v>9</v>
      </c>
      <c r="E100" s="25" t="s">
        <v>9</v>
      </c>
      <c r="F100" s="12"/>
      <c r="G100" s="12"/>
    </row>
    <row r="101" spans="1:7" ht="15.75" thickBot="1" x14ac:dyDescent="0.3">
      <c r="A101" s="24" t="s">
        <v>17</v>
      </c>
      <c r="B101" s="26">
        <v>2</v>
      </c>
      <c r="C101" s="26">
        <v>0</v>
      </c>
      <c r="D101" s="26"/>
      <c r="E101" s="26"/>
      <c r="F101" s="12"/>
      <c r="G101" s="12"/>
    </row>
    <row r="102" spans="1:7" ht="15.75" thickBot="1" x14ac:dyDescent="0.3">
      <c r="A102" s="24" t="s">
        <v>18</v>
      </c>
      <c r="B102" s="26">
        <v>11569</v>
      </c>
      <c r="C102" s="26">
        <v>0</v>
      </c>
      <c r="D102" s="26"/>
      <c r="E102" s="26"/>
      <c r="F102" s="12"/>
      <c r="G102" s="12"/>
    </row>
    <row r="103" spans="1:7" ht="15.75" thickBot="1" x14ac:dyDescent="0.3">
      <c r="A103" s="24" t="s">
        <v>19</v>
      </c>
      <c r="B103" s="26">
        <f>B102/B101</f>
        <v>5784.5</v>
      </c>
      <c r="C103" s="26" t="e">
        <f>C102/C101</f>
        <v>#DIV/0!</v>
      </c>
      <c r="D103" s="26" t="e">
        <f>D102/D101</f>
        <v>#DIV/0!</v>
      </c>
      <c r="E103" s="26" t="e">
        <f>E102/E101</f>
        <v>#DIV/0!</v>
      </c>
      <c r="F103" s="12"/>
      <c r="G103" s="12"/>
    </row>
    <row r="104" spans="1:7" ht="15.75" thickBot="1" x14ac:dyDescent="0.3">
      <c r="A104" s="24" t="s">
        <v>20</v>
      </c>
      <c r="B104" s="27" t="s">
        <v>21</v>
      </c>
      <c r="C104" s="28">
        <f t="shared" ref="C104:E106" si="2">C101/B101-1</f>
        <v>-1</v>
      </c>
      <c r="D104" s="28" t="e">
        <f t="shared" si="2"/>
        <v>#DIV/0!</v>
      </c>
      <c r="E104" s="28" t="e">
        <f t="shared" si="2"/>
        <v>#DIV/0!</v>
      </c>
      <c r="F104" s="12"/>
      <c r="G104" s="12"/>
    </row>
    <row r="105" spans="1:7" ht="15.75" thickBot="1" x14ac:dyDescent="0.3">
      <c r="A105" s="24" t="s">
        <v>22</v>
      </c>
      <c r="B105" s="27" t="s">
        <v>21</v>
      </c>
      <c r="C105" s="28">
        <f t="shared" si="2"/>
        <v>-1</v>
      </c>
      <c r="D105" s="28" t="e">
        <f t="shared" si="2"/>
        <v>#DIV/0!</v>
      </c>
      <c r="E105" s="28" t="e">
        <f t="shared" si="2"/>
        <v>#DIV/0!</v>
      </c>
      <c r="F105" s="12"/>
      <c r="G105" s="12"/>
    </row>
    <row r="106" spans="1:7" ht="15.75" thickBot="1" x14ac:dyDescent="0.3">
      <c r="A106" s="24" t="s">
        <v>23</v>
      </c>
      <c r="B106" s="27" t="s">
        <v>21</v>
      </c>
      <c r="C106" s="28" t="e">
        <f t="shared" si="2"/>
        <v>#DIV/0!</v>
      </c>
      <c r="D106" s="28" t="e">
        <f t="shared" si="2"/>
        <v>#DIV/0!</v>
      </c>
      <c r="E106" s="28" t="e">
        <f t="shared" si="2"/>
        <v>#DIV/0!</v>
      </c>
      <c r="F106" s="12"/>
      <c r="G106" s="12"/>
    </row>
    <row r="107" spans="1:7" ht="15.75" thickBot="1" x14ac:dyDescent="0.3">
      <c r="A107" s="580" t="s">
        <v>172</v>
      </c>
      <c r="B107" s="581"/>
      <c r="C107" s="581"/>
      <c r="D107" s="581"/>
      <c r="E107" s="582"/>
      <c r="F107" s="12"/>
      <c r="G107" s="12"/>
    </row>
    <row r="108" spans="1:7" x14ac:dyDescent="0.25">
      <c r="A108" s="547"/>
      <c r="B108" s="6">
        <v>2019</v>
      </c>
      <c r="C108" s="6">
        <v>2020</v>
      </c>
      <c r="D108" s="6">
        <v>2021</v>
      </c>
      <c r="E108" s="6">
        <v>2022</v>
      </c>
      <c r="F108" s="12"/>
      <c r="G108" s="12"/>
    </row>
    <row r="109" spans="1:7" ht="15.75" thickBot="1" x14ac:dyDescent="0.3">
      <c r="A109" s="548"/>
      <c r="B109" s="25" t="s">
        <v>8</v>
      </c>
      <c r="C109" s="25" t="s">
        <v>9</v>
      </c>
      <c r="D109" s="25" t="s">
        <v>9</v>
      </c>
      <c r="E109" s="25" t="s">
        <v>9</v>
      </c>
      <c r="F109" s="12"/>
      <c r="G109" s="12"/>
    </row>
    <row r="110" spans="1:7" ht="15.75" thickBot="1" x14ac:dyDescent="0.3">
      <c r="A110" s="29" t="s">
        <v>36</v>
      </c>
      <c r="B110" s="30"/>
      <c r="C110" s="30"/>
      <c r="D110" s="30"/>
      <c r="E110" s="30"/>
      <c r="F110" s="12"/>
      <c r="G110" s="12"/>
    </row>
    <row r="111" spans="1:7" ht="15.75" thickBot="1" x14ac:dyDescent="0.3">
      <c r="A111" s="31" t="s">
        <v>57</v>
      </c>
      <c r="B111" s="30"/>
      <c r="C111" s="30"/>
      <c r="D111" s="30"/>
      <c r="E111" s="30"/>
      <c r="F111" s="12"/>
      <c r="G111" s="12"/>
    </row>
    <row r="112" spans="1:7" ht="15.75" thickBot="1" x14ac:dyDescent="0.3">
      <c r="A112" s="31" t="s">
        <v>66</v>
      </c>
      <c r="B112" s="30"/>
      <c r="C112" s="30"/>
      <c r="D112" s="30"/>
      <c r="E112" s="30"/>
      <c r="F112" s="12"/>
      <c r="G112" s="12"/>
    </row>
    <row r="113" spans="1:7" ht="15.75" thickBot="1" x14ac:dyDescent="0.3">
      <c r="A113" s="31" t="s">
        <v>62</v>
      </c>
      <c r="B113" s="30"/>
      <c r="C113" s="30"/>
      <c r="D113" s="30"/>
      <c r="E113" s="30"/>
      <c r="F113" s="12"/>
      <c r="G113" s="12"/>
    </row>
    <row r="114" spans="1:7" ht="15.75" thickBot="1" x14ac:dyDescent="0.3">
      <c r="A114" s="31" t="s">
        <v>63</v>
      </c>
      <c r="B114" s="30"/>
      <c r="C114" s="30"/>
      <c r="D114" s="30"/>
      <c r="E114" s="30"/>
      <c r="F114" s="12"/>
      <c r="G114" s="12"/>
    </row>
    <row r="115" spans="1:7" ht="15.75" thickBot="1" x14ac:dyDescent="0.3">
      <c r="A115" s="29" t="s">
        <v>37</v>
      </c>
      <c r="B115" s="30">
        <v>11569</v>
      </c>
      <c r="C115" s="30"/>
      <c r="D115" s="30"/>
      <c r="E115" s="30"/>
      <c r="F115" s="12"/>
      <c r="G115" s="12"/>
    </row>
    <row r="116" spans="1:7" ht="15.75" thickBot="1" x14ac:dyDescent="0.3">
      <c r="A116" s="31" t="s">
        <v>57</v>
      </c>
      <c r="B116" s="32">
        <v>11569</v>
      </c>
      <c r="C116" s="32"/>
      <c r="D116" s="30"/>
      <c r="E116" s="30"/>
      <c r="F116" s="12"/>
      <c r="G116" s="12"/>
    </row>
    <row r="117" spans="1:7" ht="15.75" thickBot="1" x14ac:dyDescent="0.3">
      <c r="A117" s="31" t="s">
        <v>66</v>
      </c>
      <c r="B117" s="32"/>
      <c r="C117" s="30"/>
      <c r="D117" s="30"/>
      <c r="E117" s="30"/>
      <c r="F117" s="12"/>
      <c r="G117" s="12"/>
    </row>
    <row r="118" spans="1:7" ht="15.75" thickBot="1" x14ac:dyDescent="0.3">
      <c r="A118" s="31" t="s">
        <v>62</v>
      </c>
      <c r="B118" s="32"/>
      <c r="C118" s="30"/>
      <c r="D118" s="30"/>
      <c r="E118" s="30"/>
      <c r="F118" s="12"/>
      <c r="G118" s="12"/>
    </row>
    <row r="119" spans="1:7" ht="15.75" thickBot="1" x14ac:dyDescent="0.3">
      <c r="A119" s="31" t="s">
        <v>63</v>
      </c>
      <c r="B119" s="32"/>
      <c r="C119" s="30"/>
      <c r="D119" s="30"/>
      <c r="E119" s="30"/>
      <c r="F119" s="12"/>
      <c r="G119" s="12"/>
    </row>
    <row r="120" spans="1:7" ht="15.75" thickBot="1" x14ac:dyDescent="0.3">
      <c r="A120" s="33" t="s">
        <v>31</v>
      </c>
      <c r="B120" s="32">
        <f>B115+B110</f>
        <v>11569</v>
      </c>
      <c r="C120" s="32">
        <f>C115+C110</f>
        <v>0</v>
      </c>
      <c r="D120" s="32">
        <f>D115+D110</f>
        <v>0</v>
      </c>
      <c r="E120" s="32">
        <f>E115+E110</f>
        <v>0</v>
      </c>
      <c r="F120" s="12"/>
      <c r="G120" s="12"/>
    </row>
    <row r="121" spans="1:7" hidden="1" x14ac:dyDescent="0.25">
      <c r="A121" s="557" t="s">
        <v>204</v>
      </c>
      <c r="B121" s="560"/>
      <c r="C121" s="561"/>
      <c r="D121" s="561"/>
      <c r="E121" s="562"/>
      <c r="F121" s="12"/>
      <c r="G121" s="12"/>
    </row>
    <row r="122" spans="1:7" hidden="1" x14ac:dyDescent="0.25">
      <c r="A122" s="558"/>
      <c r="B122" s="563"/>
      <c r="C122" s="564"/>
      <c r="D122" s="564"/>
      <c r="E122" s="565"/>
      <c r="F122" s="12"/>
      <c r="G122" s="12"/>
    </row>
    <row r="123" spans="1:7" ht="15.75" hidden="1" thickBot="1" x14ac:dyDescent="0.3">
      <c r="A123" s="559"/>
      <c r="B123" s="566"/>
      <c r="C123" s="567"/>
      <c r="D123" s="567"/>
      <c r="E123" s="568"/>
      <c r="F123" s="12"/>
      <c r="G123" s="12"/>
    </row>
    <row r="124" spans="1:7" ht="15.75" thickBot="1" x14ac:dyDescent="0.3">
      <c r="A124" s="34" t="s">
        <v>32</v>
      </c>
      <c r="B124" s="35">
        <f>IF(B102-B120=0,0,"Error")</f>
        <v>0</v>
      </c>
      <c r="C124" s="35">
        <f>IF(C102-C120=0,0,"Error")</f>
        <v>0</v>
      </c>
      <c r="D124" s="35">
        <f>IF(D102-D120=0,0,"Error")</f>
        <v>0</v>
      </c>
      <c r="E124" s="35">
        <f>IF(E102-E120=0,0,"Error")</f>
        <v>0</v>
      </c>
      <c r="G124" s="12"/>
    </row>
    <row r="125" spans="1:7" ht="15.75" thickBot="1" x14ac:dyDescent="0.3">
      <c r="A125" s="39"/>
      <c r="B125" s="40"/>
      <c r="C125" s="40"/>
      <c r="D125" s="40"/>
      <c r="E125" s="40"/>
      <c r="F125" s="12"/>
      <c r="G125" s="46"/>
    </row>
    <row r="126" spans="1:7" ht="21.75" thickBot="1" x14ac:dyDescent="0.3">
      <c r="A126" s="21" t="s">
        <v>51</v>
      </c>
      <c r="B126" s="41">
        <f>B29+B72+B102</f>
        <v>1570769</v>
      </c>
      <c r="C126" s="41">
        <f>C29+C72+C102</f>
        <v>1570000</v>
      </c>
      <c r="D126" s="41">
        <f>D29+D72+D102</f>
        <v>1590000</v>
      </c>
      <c r="E126" s="41">
        <f>E29+E72+E102</f>
        <v>1595000</v>
      </c>
      <c r="F126" s="12"/>
      <c r="G126" s="46"/>
    </row>
    <row r="127" spans="1:7" ht="21.75" thickBot="1" x14ac:dyDescent="0.3">
      <c r="A127" s="21" t="s">
        <v>52</v>
      </c>
      <c r="B127" s="41">
        <f>B129+B132+B135+B144+B147+B150+B155</f>
        <v>1570769</v>
      </c>
      <c r="C127" s="41">
        <f>C129+C132+C135+C144+C147+C150+C155</f>
        <v>1570000</v>
      </c>
      <c r="D127" s="41">
        <f>D129+D132+D135+D144+D147+D150+D155</f>
        <v>1590000</v>
      </c>
      <c r="E127" s="41">
        <f>E129+E132+E135+E144+E147+E150+E155</f>
        <v>1595000</v>
      </c>
      <c r="F127" s="12"/>
      <c r="G127" s="46"/>
    </row>
    <row r="128" spans="1:7" ht="23.25" thickBot="1" x14ac:dyDescent="0.3">
      <c r="A128" s="42" t="s">
        <v>53</v>
      </c>
      <c r="B128" s="43"/>
      <c r="C128" s="43">
        <f>C127/B127-1</f>
        <v>-4.8956912187592128E-4</v>
      </c>
      <c r="D128" s="43">
        <f>D127/C127-1</f>
        <v>1.2738853503184711E-2</v>
      </c>
      <c r="E128" s="43">
        <f>E127/D127-1</f>
        <v>3.1446540880504248E-3</v>
      </c>
      <c r="F128" s="12"/>
      <c r="G128" s="12"/>
    </row>
    <row r="129" spans="1:7" ht="15.75" thickBot="1" x14ac:dyDescent="0.3">
      <c r="A129" s="29" t="s">
        <v>24</v>
      </c>
      <c r="B129" s="30">
        <f>B37</f>
        <v>1110641</v>
      </c>
      <c r="C129" s="30">
        <f t="shared" ref="C129:E130" si="3">C37</f>
        <v>1113109</v>
      </c>
      <c r="D129" s="30">
        <f t="shared" si="3"/>
        <v>1128000</v>
      </c>
      <c r="E129" s="30">
        <f t="shared" si="3"/>
        <v>1133000</v>
      </c>
      <c r="F129" s="12"/>
      <c r="G129" s="46"/>
    </row>
    <row r="130" spans="1:7" ht="15.75" thickBot="1" x14ac:dyDescent="0.3">
      <c r="A130" s="31" t="s">
        <v>57</v>
      </c>
      <c r="B130" s="32">
        <f>B38</f>
        <v>1110641</v>
      </c>
      <c r="C130" s="32">
        <f t="shared" si="3"/>
        <v>1113109</v>
      </c>
      <c r="D130" s="32">
        <f t="shared" si="3"/>
        <v>1128000</v>
      </c>
      <c r="E130" s="32">
        <f t="shared" si="3"/>
        <v>1133000</v>
      </c>
      <c r="F130" s="12"/>
      <c r="G130" s="46"/>
    </row>
    <row r="131" spans="1:7" ht="15.75" thickBot="1" x14ac:dyDescent="0.3">
      <c r="A131" s="31" t="s">
        <v>58</v>
      </c>
      <c r="B131" s="32"/>
      <c r="C131" s="44"/>
      <c r="D131" s="44"/>
      <c r="E131" s="44"/>
      <c r="F131" s="12"/>
      <c r="G131" s="12"/>
    </row>
    <row r="132" spans="1:7" ht="15.75" thickBot="1" x14ac:dyDescent="0.3">
      <c r="A132" s="29" t="s">
        <v>25</v>
      </c>
      <c r="B132" s="30">
        <f>B40</f>
        <v>187128</v>
      </c>
      <c r="C132" s="30">
        <f t="shared" ref="C132:E133" si="4">C40</f>
        <v>185891</v>
      </c>
      <c r="D132" s="30">
        <f t="shared" si="4"/>
        <v>191000</v>
      </c>
      <c r="E132" s="30">
        <f t="shared" si="4"/>
        <v>191000</v>
      </c>
      <c r="F132" s="12"/>
      <c r="G132" s="12"/>
    </row>
    <row r="133" spans="1:7" ht="15.75" thickBot="1" x14ac:dyDescent="0.3">
      <c r="A133" s="31" t="s">
        <v>57</v>
      </c>
      <c r="B133" s="32">
        <f>B41</f>
        <v>187128</v>
      </c>
      <c r="C133" s="32">
        <f t="shared" si="4"/>
        <v>185891</v>
      </c>
      <c r="D133" s="32">
        <f t="shared" si="4"/>
        <v>191000</v>
      </c>
      <c r="E133" s="32">
        <f t="shared" si="4"/>
        <v>191000</v>
      </c>
      <c r="F133" s="12"/>
      <c r="G133" s="12"/>
    </row>
    <row r="134" spans="1:7" ht="15.75" thickBot="1" x14ac:dyDescent="0.3">
      <c r="A134" s="31" t="s">
        <v>58</v>
      </c>
      <c r="B134" s="32"/>
      <c r="C134" s="44"/>
      <c r="D134" s="44"/>
      <c r="E134" s="44"/>
      <c r="F134" s="12"/>
      <c r="G134" s="12"/>
    </row>
    <row r="135" spans="1:7" ht="15.75" thickBot="1" x14ac:dyDescent="0.3">
      <c r="A135" s="29" t="s">
        <v>26</v>
      </c>
      <c r="B135" s="30">
        <f>B43</f>
        <v>234000</v>
      </c>
      <c r="C135" s="30">
        <f>C43</f>
        <v>234000</v>
      </c>
      <c r="D135" s="30">
        <f>D43</f>
        <v>234000</v>
      </c>
      <c r="E135" s="30">
        <f>E43</f>
        <v>234000</v>
      </c>
      <c r="F135" s="12"/>
      <c r="G135" s="12"/>
    </row>
    <row r="136" spans="1:7" ht="15.75" thickBot="1" x14ac:dyDescent="0.3">
      <c r="A136" s="31" t="s">
        <v>57</v>
      </c>
      <c r="B136" s="30">
        <v>233000</v>
      </c>
      <c r="C136" s="30">
        <v>234000</v>
      </c>
      <c r="D136" s="30">
        <v>234000</v>
      </c>
      <c r="E136" s="30">
        <v>234000</v>
      </c>
      <c r="F136" s="12"/>
      <c r="G136" s="12"/>
    </row>
    <row r="137" spans="1:7" ht="15.75" thickBot="1" x14ac:dyDescent="0.3">
      <c r="A137" s="31" t="s">
        <v>58</v>
      </c>
      <c r="B137" s="32"/>
      <c r="C137" s="44"/>
      <c r="D137" s="44"/>
      <c r="E137" s="44"/>
      <c r="F137" s="12"/>
      <c r="G137" s="12"/>
    </row>
    <row r="138" spans="1:7" ht="15.75" thickBot="1" x14ac:dyDescent="0.3">
      <c r="A138" s="29" t="s">
        <v>27</v>
      </c>
      <c r="B138" s="30">
        <f>B46</f>
        <v>0</v>
      </c>
      <c r="C138" s="30">
        <f>C46</f>
        <v>0</v>
      </c>
      <c r="D138" s="30">
        <f>D46</f>
        <v>0</v>
      </c>
      <c r="E138" s="30">
        <f>E46</f>
        <v>0</v>
      </c>
      <c r="F138" s="12"/>
      <c r="G138" s="12"/>
    </row>
    <row r="139" spans="1:7" ht="15.75" thickBot="1" x14ac:dyDescent="0.3">
      <c r="A139" s="31" t="s">
        <v>57</v>
      </c>
      <c r="B139" s="30"/>
      <c r="C139" s="30"/>
      <c r="D139" s="30"/>
      <c r="E139" s="30"/>
      <c r="F139" s="12"/>
      <c r="G139" s="12"/>
    </row>
    <row r="140" spans="1:7" ht="15.75" thickBot="1" x14ac:dyDescent="0.3">
      <c r="A140" s="31" t="s">
        <v>58</v>
      </c>
      <c r="B140" s="32"/>
      <c r="C140" s="32"/>
      <c r="D140" s="32"/>
      <c r="E140" s="32"/>
      <c r="F140" s="12"/>
      <c r="G140" s="12"/>
    </row>
    <row r="141" spans="1:7" ht="15.75" thickBot="1" x14ac:dyDescent="0.3">
      <c r="A141" s="29" t="s">
        <v>28</v>
      </c>
      <c r="B141" s="30">
        <f>B49</f>
        <v>0</v>
      </c>
      <c r="C141" s="30">
        <f>C49</f>
        <v>0</v>
      </c>
      <c r="D141" s="30">
        <f>D49</f>
        <v>0</v>
      </c>
      <c r="E141" s="30">
        <f>E49</f>
        <v>0</v>
      </c>
      <c r="F141" s="12"/>
      <c r="G141" s="12"/>
    </row>
    <row r="142" spans="1:7" ht="15.75" thickBot="1" x14ac:dyDescent="0.3">
      <c r="A142" s="31" t="s">
        <v>57</v>
      </c>
      <c r="B142" s="32"/>
      <c r="C142" s="32"/>
      <c r="D142" s="32"/>
      <c r="E142" s="32"/>
      <c r="F142" s="12"/>
      <c r="G142" s="12"/>
    </row>
    <row r="143" spans="1:7" ht="15.75" thickBot="1" x14ac:dyDescent="0.3">
      <c r="A143" s="31" t="s">
        <v>58</v>
      </c>
      <c r="B143" s="32"/>
      <c r="C143" s="32"/>
      <c r="D143" s="32"/>
      <c r="E143" s="32"/>
      <c r="F143" s="12"/>
      <c r="G143" s="12"/>
    </row>
    <row r="144" spans="1:7" ht="15.75" thickBot="1" x14ac:dyDescent="0.3">
      <c r="A144" s="29" t="s">
        <v>29</v>
      </c>
      <c r="B144" s="30"/>
      <c r="C144" s="30"/>
      <c r="D144" s="30"/>
      <c r="E144" s="30"/>
      <c r="F144" s="12"/>
      <c r="G144" s="12"/>
    </row>
    <row r="145" spans="1:7" ht="15.75" thickBot="1" x14ac:dyDescent="0.3">
      <c r="A145" s="31" t="s">
        <v>57</v>
      </c>
      <c r="B145" s="30"/>
      <c r="C145" s="30"/>
      <c r="D145" s="30"/>
      <c r="E145" s="30"/>
      <c r="F145" s="12"/>
      <c r="G145" s="12"/>
    </row>
    <row r="146" spans="1:7" ht="15.75" thickBot="1" x14ac:dyDescent="0.3">
      <c r="A146" s="31" t="s">
        <v>58</v>
      </c>
      <c r="B146" s="44"/>
      <c r="C146" s="44"/>
      <c r="D146" s="44"/>
      <c r="E146" s="44"/>
      <c r="F146" s="12"/>
      <c r="G146" s="12"/>
    </row>
    <row r="147" spans="1:7" ht="15.75" thickBot="1" x14ac:dyDescent="0.3">
      <c r="A147" s="29" t="s">
        <v>30</v>
      </c>
      <c r="B147" s="30">
        <f>B55</f>
        <v>27000</v>
      </c>
      <c r="C147" s="30">
        <f>C55</f>
        <v>27000</v>
      </c>
      <c r="D147" s="30">
        <f>D55</f>
        <v>27000</v>
      </c>
      <c r="E147" s="30">
        <f>E55</f>
        <v>27000</v>
      </c>
      <c r="F147" s="12"/>
      <c r="G147" s="12"/>
    </row>
    <row r="148" spans="1:7" ht="15.75" thickBot="1" x14ac:dyDescent="0.3">
      <c r="A148" s="31" t="s">
        <v>57</v>
      </c>
      <c r="B148" s="30">
        <v>27000</v>
      </c>
      <c r="C148" s="30">
        <v>27000</v>
      </c>
      <c r="D148" s="30">
        <v>27000</v>
      </c>
      <c r="E148" s="30">
        <v>27000</v>
      </c>
      <c r="F148" s="12"/>
      <c r="G148" s="12"/>
    </row>
    <row r="149" spans="1:7" ht="15.75" thickBot="1" x14ac:dyDescent="0.3">
      <c r="A149" s="31" t="s">
        <v>58</v>
      </c>
      <c r="B149" s="44"/>
      <c r="C149" s="44"/>
      <c r="D149" s="44"/>
      <c r="E149" s="44"/>
      <c r="F149" s="12"/>
      <c r="G149" s="12"/>
    </row>
    <row r="150" spans="1:7" ht="15.75" thickBot="1" x14ac:dyDescent="0.3">
      <c r="A150" s="29" t="s">
        <v>54</v>
      </c>
      <c r="B150" s="30">
        <v>0</v>
      </c>
      <c r="C150" s="30">
        <v>0</v>
      </c>
      <c r="D150" s="30">
        <v>0</v>
      </c>
      <c r="E150" s="30">
        <v>0</v>
      </c>
      <c r="F150" s="12"/>
      <c r="G150" s="12"/>
    </row>
    <row r="151" spans="1:7" ht="15.75" thickBot="1" x14ac:dyDescent="0.3">
      <c r="A151" s="31" t="s">
        <v>57</v>
      </c>
      <c r="B151" s="30"/>
      <c r="C151" s="30"/>
      <c r="D151" s="30"/>
      <c r="E151" s="30"/>
      <c r="F151" s="12"/>
      <c r="G151" s="12"/>
    </row>
    <row r="152" spans="1:7" ht="15.75" thickBot="1" x14ac:dyDescent="0.3">
      <c r="A152" s="31" t="s">
        <v>66</v>
      </c>
      <c r="B152" s="30"/>
      <c r="C152" s="30"/>
      <c r="D152" s="30"/>
      <c r="E152" s="30"/>
      <c r="F152" s="12"/>
      <c r="G152" s="12"/>
    </row>
    <row r="153" spans="1:7" ht="15.75" thickBot="1" x14ac:dyDescent="0.3">
      <c r="A153" s="31" t="s">
        <v>62</v>
      </c>
      <c r="B153" s="30"/>
      <c r="C153" s="30"/>
      <c r="D153" s="30"/>
      <c r="E153" s="30"/>
      <c r="F153" s="12"/>
      <c r="G153" s="12"/>
    </row>
    <row r="154" spans="1:7" ht="15.75" thickBot="1" x14ac:dyDescent="0.3">
      <c r="A154" s="31" t="s">
        <v>63</v>
      </c>
      <c r="B154" s="32"/>
      <c r="C154" s="32"/>
      <c r="D154" s="32"/>
      <c r="E154" s="32"/>
      <c r="F154" s="12"/>
      <c r="G154" s="12"/>
    </row>
    <row r="155" spans="1:7" ht="15.75" thickBot="1" x14ac:dyDescent="0.3">
      <c r="A155" s="29" t="s">
        <v>55</v>
      </c>
      <c r="B155" s="30">
        <f>B85+B115</f>
        <v>12000</v>
      </c>
      <c r="C155" s="30">
        <f>C85+C115</f>
        <v>10000</v>
      </c>
      <c r="D155" s="30">
        <f>D85+D115</f>
        <v>10000</v>
      </c>
      <c r="E155" s="30">
        <f>E85+E115</f>
        <v>10000</v>
      </c>
      <c r="F155" s="12"/>
      <c r="G155" s="12"/>
    </row>
    <row r="156" spans="1:7" ht="15.75" thickBot="1" x14ac:dyDescent="0.3">
      <c r="A156" s="31" t="s">
        <v>57</v>
      </c>
      <c r="B156" s="30">
        <v>12000</v>
      </c>
      <c r="C156" s="30">
        <v>10000</v>
      </c>
      <c r="D156" s="30">
        <v>10000</v>
      </c>
      <c r="E156" s="30">
        <v>10000</v>
      </c>
      <c r="F156" s="12"/>
      <c r="G156" s="12"/>
    </row>
    <row r="157" spans="1:7" ht="15.75" thickBot="1" x14ac:dyDescent="0.3">
      <c r="A157" s="31" t="s">
        <v>66</v>
      </c>
      <c r="B157" s="30"/>
      <c r="C157" s="30"/>
      <c r="D157" s="30"/>
      <c r="E157" s="30"/>
      <c r="F157" s="12"/>
      <c r="G157" s="12"/>
    </row>
    <row r="158" spans="1:7" ht="15.75" thickBot="1" x14ac:dyDescent="0.3">
      <c r="A158" s="31" t="s">
        <v>62</v>
      </c>
      <c r="B158" s="30"/>
      <c r="C158" s="30"/>
      <c r="D158" s="30"/>
      <c r="E158" s="30"/>
      <c r="F158" s="12"/>
      <c r="G158" s="12"/>
    </row>
    <row r="159" spans="1:7" ht="15.75" thickBot="1" x14ac:dyDescent="0.3">
      <c r="A159" s="31" t="s">
        <v>63</v>
      </c>
      <c r="B159" s="32"/>
      <c r="C159" s="44"/>
      <c r="D159" s="44"/>
      <c r="E159" s="44"/>
      <c r="F159" s="12"/>
      <c r="G159" s="12"/>
    </row>
    <row r="160" spans="1:7" hidden="1" x14ac:dyDescent="0.25">
      <c r="A160" s="588" t="s">
        <v>181</v>
      </c>
      <c r="B160" s="591"/>
      <c r="C160" s="591"/>
      <c r="D160" s="591"/>
      <c r="E160" s="592"/>
      <c r="F160" s="12"/>
      <c r="G160" s="12"/>
    </row>
    <row r="161" spans="1:7" hidden="1" x14ac:dyDescent="0.25">
      <c r="A161" s="589"/>
      <c r="B161" s="593"/>
      <c r="C161" s="593"/>
      <c r="D161" s="593"/>
      <c r="E161" s="594"/>
      <c r="F161" s="12"/>
      <c r="G161" s="12"/>
    </row>
    <row r="162" spans="1:7" ht="15.75" hidden="1" thickBot="1" x14ac:dyDescent="0.3">
      <c r="A162" s="590"/>
      <c r="B162" s="595"/>
      <c r="C162" s="595"/>
      <c r="D162" s="595"/>
      <c r="E162" s="596"/>
      <c r="F162" s="12"/>
      <c r="G162" s="12"/>
    </row>
    <row r="163" spans="1:7" ht="15.75" thickBot="1" x14ac:dyDescent="0.3">
      <c r="A163" s="34" t="s">
        <v>32</v>
      </c>
      <c r="B163" s="35">
        <f>IF(B127-B126=0,0,"Error")</f>
        <v>0</v>
      </c>
      <c r="C163" s="35">
        <f>IF(C127-C126=0,0,"Error")</f>
        <v>0</v>
      </c>
      <c r="D163" s="35">
        <f>IF(D127-D126=0,0,"Error")</f>
        <v>0</v>
      </c>
      <c r="E163" s="35">
        <f>IF(E127-E126=0,0,"Error")</f>
        <v>0</v>
      </c>
      <c r="F163" s="12"/>
      <c r="G163" s="12"/>
    </row>
  </sheetData>
  <mergeCells count="44">
    <mergeCell ref="A1:E1"/>
    <mergeCell ref="A3:E3"/>
    <mergeCell ref="A108:A109"/>
    <mergeCell ref="A121:A123"/>
    <mergeCell ref="B121:E123"/>
    <mergeCell ref="A160:A162"/>
    <mergeCell ref="B160:E162"/>
    <mergeCell ref="B95:E95"/>
    <mergeCell ref="B96:C96"/>
    <mergeCell ref="B97:E97"/>
    <mergeCell ref="B98:E98"/>
    <mergeCell ref="A99:A100"/>
    <mergeCell ref="A107:E107"/>
    <mergeCell ref="B67:E67"/>
    <mergeCell ref="B68:E68"/>
    <mergeCell ref="A69:A70"/>
    <mergeCell ref="A77:E77"/>
    <mergeCell ref="A78:A79"/>
    <mergeCell ref="A91:A93"/>
    <mergeCell ref="B91:E93"/>
    <mergeCell ref="B66:C66"/>
    <mergeCell ref="B23:E23"/>
    <mergeCell ref="B24:E24"/>
    <mergeCell ref="B25:E25"/>
    <mergeCell ref="A26:A27"/>
    <mergeCell ref="A34:E34"/>
    <mergeCell ref="A35:A36"/>
    <mergeCell ref="A59:A61"/>
    <mergeCell ref="B59:E61"/>
    <mergeCell ref="A63:E63"/>
    <mergeCell ref="A64:E64"/>
    <mergeCell ref="B65:E65"/>
    <mergeCell ref="A22:E22"/>
    <mergeCell ref="A4:E4"/>
    <mergeCell ref="B6:E6"/>
    <mergeCell ref="B7:E7"/>
    <mergeCell ref="B8:E8"/>
    <mergeCell ref="A9:E9"/>
    <mergeCell ref="A10:E12"/>
    <mergeCell ref="B13:E13"/>
    <mergeCell ref="A14:A15"/>
    <mergeCell ref="B17:E17"/>
    <mergeCell ref="A18:E18"/>
    <mergeCell ref="A21:E21"/>
  </mergeCells>
  <pageMargins left="0.7" right="0.7" top="0.75" bottom="0.75" header="0.3" footer="0.3"/>
  <pageSetup paperSize="9" scale="73" orientation="portrait" r:id="rId1"/>
  <rowBreaks count="1" manualBreakCount="1">
    <brk id="9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703"/>
  <sheetViews>
    <sheetView view="pageBreakPreview" zoomScale="60" zoomScaleNormal="115" workbookViewId="0">
      <selection sqref="A1:E1"/>
    </sheetView>
  </sheetViews>
  <sheetFormatPr defaultRowHeight="15" x14ac:dyDescent="0.25"/>
  <cols>
    <col min="1" max="1" width="24.140625" customWidth="1"/>
    <col min="2" max="2" width="10.140625" customWidth="1"/>
    <col min="3" max="3" width="14.140625" customWidth="1"/>
    <col min="4" max="4" width="11.140625" customWidth="1"/>
    <col min="5" max="5" width="10" customWidth="1"/>
    <col min="239" max="239" width="6.7109375" customWidth="1"/>
    <col min="240" max="240" width="8" customWidth="1"/>
    <col min="241" max="241" width="24.140625" customWidth="1"/>
    <col min="242" max="242" width="8.85546875" customWidth="1"/>
    <col min="243" max="243" width="8.7109375" customWidth="1"/>
    <col min="244" max="244" width="11.140625" customWidth="1"/>
    <col min="245" max="245" width="10" customWidth="1"/>
    <col min="246" max="246" width="8.28515625" customWidth="1"/>
    <col min="247" max="247" width="13.5703125" customWidth="1"/>
    <col min="248" max="248" width="11" customWidth="1"/>
    <col min="249" max="249" width="11" bestFit="1" customWidth="1"/>
    <col min="495" max="495" width="6.7109375" customWidth="1"/>
    <col min="496" max="496" width="8" customWidth="1"/>
    <col min="497" max="497" width="24.140625" customWidth="1"/>
    <col min="498" max="498" width="8.85546875" customWidth="1"/>
    <col min="499" max="499" width="8.7109375" customWidth="1"/>
    <col min="500" max="500" width="11.140625" customWidth="1"/>
    <col min="501" max="501" width="10" customWidth="1"/>
    <col min="502" max="502" width="8.28515625" customWidth="1"/>
    <col min="503" max="503" width="13.5703125" customWidth="1"/>
    <col min="504" max="504" width="11" customWidth="1"/>
    <col min="505" max="505" width="11" bestFit="1" customWidth="1"/>
    <col min="751" max="751" width="6.7109375" customWidth="1"/>
    <col min="752" max="752" width="8" customWidth="1"/>
    <col min="753" max="753" width="24.140625" customWidth="1"/>
    <col min="754" max="754" width="8.85546875" customWidth="1"/>
    <col min="755" max="755" width="8.7109375" customWidth="1"/>
    <col min="756" max="756" width="11.140625" customWidth="1"/>
    <col min="757" max="757" width="10" customWidth="1"/>
    <col min="758" max="758" width="8.28515625" customWidth="1"/>
    <col min="759" max="759" width="13.5703125" customWidth="1"/>
    <col min="760" max="760" width="11" customWidth="1"/>
    <col min="761" max="761" width="11" bestFit="1" customWidth="1"/>
    <col min="1007" max="1007" width="6.7109375" customWidth="1"/>
    <col min="1008" max="1008" width="8" customWidth="1"/>
    <col min="1009" max="1009" width="24.140625" customWidth="1"/>
    <col min="1010" max="1010" width="8.85546875" customWidth="1"/>
    <col min="1011" max="1011" width="8.7109375" customWidth="1"/>
    <col min="1012" max="1012" width="11.140625" customWidth="1"/>
    <col min="1013" max="1013" width="10" customWidth="1"/>
    <col min="1014" max="1014" width="8.28515625" customWidth="1"/>
    <col min="1015" max="1015" width="13.5703125" customWidth="1"/>
    <col min="1016" max="1016" width="11" customWidth="1"/>
    <col min="1017" max="1017" width="11" bestFit="1" customWidth="1"/>
    <col min="1263" max="1263" width="6.7109375" customWidth="1"/>
    <col min="1264" max="1264" width="8" customWidth="1"/>
    <col min="1265" max="1265" width="24.140625" customWidth="1"/>
    <col min="1266" max="1266" width="8.85546875" customWidth="1"/>
    <col min="1267" max="1267" width="8.7109375" customWidth="1"/>
    <col min="1268" max="1268" width="11.140625" customWidth="1"/>
    <col min="1269" max="1269" width="10" customWidth="1"/>
    <col min="1270" max="1270" width="8.28515625" customWidth="1"/>
    <col min="1271" max="1271" width="13.5703125" customWidth="1"/>
    <col min="1272" max="1272" width="11" customWidth="1"/>
    <col min="1273" max="1273" width="11" bestFit="1" customWidth="1"/>
    <col min="1519" max="1519" width="6.7109375" customWidth="1"/>
    <col min="1520" max="1520" width="8" customWidth="1"/>
    <col min="1521" max="1521" width="24.140625" customWidth="1"/>
    <col min="1522" max="1522" width="8.85546875" customWidth="1"/>
    <col min="1523" max="1523" width="8.7109375" customWidth="1"/>
    <col min="1524" max="1524" width="11.140625" customWidth="1"/>
    <col min="1525" max="1525" width="10" customWidth="1"/>
    <col min="1526" max="1526" width="8.28515625" customWidth="1"/>
    <col min="1527" max="1527" width="13.5703125" customWidth="1"/>
    <col min="1528" max="1528" width="11" customWidth="1"/>
    <col min="1529" max="1529" width="11" bestFit="1" customWidth="1"/>
    <col min="1775" max="1775" width="6.7109375" customWidth="1"/>
    <col min="1776" max="1776" width="8" customWidth="1"/>
    <col min="1777" max="1777" width="24.140625" customWidth="1"/>
    <col min="1778" max="1778" width="8.85546875" customWidth="1"/>
    <col min="1779" max="1779" width="8.7109375" customWidth="1"/>
    <col min="1780" max="1780" width="11.140625" customWidth="1"/>
    <col min="1781" max="1781" width="10" customWidth="1"/>
    <col min="1782" max="1782" width="8.28515625" customWidth="1"/>
    <col min="1783" max="1783" width="13.5703125" customWidth="1"/>
    <col min="1784" max="1784" width="11" customWidth="1"/>
    <col min="1785" max="1785" width="11" bestFit="1" customWidth="1"/>
    <col min="2031" max="2031" width="6.7109375" customWidth="1"/>
    <col min="2032" max="2032" width="8" customWidth="1"/>
    <col min="2033" max="2033" width="24.140625" customWidth="1"/>
    <col min="2034" max="2034" width="8.85546875" customWidth="1"/>
    <col min="2035" max="2035" width="8.7109375" customWidth="1"/>
    <col min="2036" max="2036" width="11.140625" customWidth="1"/>
    <col min="2037" max="2037" width="10" customWidth="1"/>
    <col min="2038" max="2038" width="8.28515625" customWidth="1"/>
    <col min="2039" max="2039" width="13.5703125" customWidth="1"/>
    <col min="2040" max="2040" width="11" customWidth="1"/>
    <col min="2041" max="2041" width="11" bestFit="1" customWidth="1"/>
    <col min="2287" max="2287" width="6.7109375" customWidth="1"/>
    <col min="2288" max="2288" width="8" customWidth="1"/>
    <col min="2289" max="2289" width="24.140625" customWidth="1"/>
    <col min="2290" max="2290" width="8.85546875" customWidth="1"/>
    <col min="2291" max="2291" width="8.7109375" customWidth="1"/>
    <col min="2292" max="2292" width="11.140625" customWidth="1"/>
    <col min="2293" max="2293" width="10" customWidth="1"/>
    <col min="2294" max="2294" width="8.28515625" customWidth="1"/>
    <col min="2295" max="2295" width="13.5703125" customWidth="1"/>
    <col min="2296" max="2296" width="11" customWidth="1"/>
    <col min="2297" max="2297" width="11" bestFit="1" customWidth="1"/>
    <col min="2543" max="2543" width="6.7109375" customWidth="1"/>
    <col min="2544" max="2544" width="8" customWidth="1"/>
    <col min="2545" max="2545" width="24.140625" customWidth="1"/>
    <col min="2546" max="2546" width="8.85546875" customWidth="1"/>
    <col min="2547" max="2547" width="8.7109375" customWidth="1"/>
    <col min="2548" max="2548" width="11.140625" customWidth="1"/>
    <col min="2549" max="2549" width="10" customWidth="1"/>
    <col min="2550" max="2550" width="8.28515625" customWidth="1"/>
    <col min="2551" max="2551" width="13.5703125" customWidth="1"/>
    <col min="2552" max="2552" width="11" customWidth="1"/>
    <col min="2553" max="2553" width="11" bestFit="1" customWidth="1"/>
    <col min="2799" max="2799" width="6.7109375" customWidth="1"/>
    <col min="2800" max="2800" width="8" customWidth="1"/>
    <col min="2801" max="2801" width="24.140625" customWidth="1"/>
    <col min="2802" max="2802" width="8.85546875" customWidth="1"/>
    <col min="2803" max="2803" width="8.7109375" customWidth="1"/>
    <col min="2804" max="2804" width="11.140625" customWidth="1"/>
    <col min="2805" max="2805" width="10" customWidth="1"/>
    <col min="2806" max="2806" width="8.28515625" customWidth="1"/>
    <col min="2807" max="2807" width="13.5703125" customWidth="1"/>
    <col min="2808" max="2808" width="11" customWidth="1"/>
    <col min="2809" max="2809" width="11" bestFit="1" customWidth="1"/>
    <col min="3055" max="3055" width="6.7109375" customWidth="1"/>
    <col min="3056" max="3056" width="8" customWidth="1"/>
    <col min="3057" max="3057" width="24.140625" customWidth="1"/>
    <col min="3058" max="3058" width="8.85546875" customWidth="1"/>
    <col min="3059" max="3059" width="8.7109375" customWidth="1"/>
    <col min="3060" max="3060" width="11.140625" customWidth="1"/>
    <col min="3061" max="3061" width="10" customWidth="1"/>
    <col min="3062" max="3062" width="8.28515625" customWidth="1"/>
    <col min="3063" max="3063" width="13.5703125" customWidth="1"/>
    <col min="3064" max="3064" width="11" customWidth="1"/>
    <col min="3065" max="3065" width="11" bestFit="1" customWidth="1"/>
    <col min="3311" max="3311" width="6.7109375" customWidth="1"/>
    <col min="3312" max="3312" width="8" customWidth="1"/>
    <col min="3313" max="3313" width="24.140625" customWidth="1"/>
    <col min="3314" max="3314" width="8.85546875" customWidth="1"/>
    <col min="3315" max="3315" width="8.7109375" customWidth="1"/>
    <col min="3316" max="3316" width="11.140625" customWidth="1"/>
    <col min="3317" max="3317" width="10" customWidth="1"/>
    <col min="3318" max="3318" width="8.28515625" customWidth="1"/>
    <col min="3319" max="3319" width="13.5703125" customWidth="1"/>
    <col min="3320" max="3320" width="11" customWidth="1"/>
    <col min="3321" max="3321" width="11" bestFit="1" customWidth="1"/>
    <col min="3567" max="3567" width="6.7109375" customWidth="1"/>
    <col min="3568" max="3568" width="8" customWidth="1"/>
    <col min="3569" max="3569" width="24.140625" customWidth="1"/>
    <col min="3570" max="3570" width="8.85546875" customWidth="1"/>
    <col min="3571" max="3571" width="8.7109375" customWidth="1"/>
    <col min="3572" max="3572" width="11.140625" customWidth="1"/>
    <col min="3573" max="3573" width="10" customWidth="1"/>
    <col min="3574" max="3574" width="8.28515625" customWidth="1"/>
    <col min="3575" max="3575" width="13.5703125" customWidth="1"/>
    <col min="3576" max="3576" width="11" customWidth="1"/>
    <col min="3577" max="3577" width="11" bestFit="1" customWidth="1"/>
    <col min="3823" max="3823" width="6.7109375" customWidth="1"/>
    <col min="3824" max="3824" width="8" customWidth="1"/>
    <col min="3825" max="3825" width="24.140625" customWidth="1"/>
    <col min="3826" max="3826" width="8.85546875" customWidth="1"/>
    <col min="3827" max="3827" width="8.7109375" customWidth="1"/>
    <col min="3828" max="3828" width="11.140625" customWidth="1"/>
    <col min="3829" max="3829" width="10" customWidth="1"/>
    <col min="3830" max="3830" width="8.28515625" customWidth="1"/>
    <col min="3831" max="3831" width="13.5703125" customWidth="1"/>
    <col min="3832" max="3832" width="11" customWidth="1"/>
    <col min="3833" max="3833" width="11" bestFit="1" customWidth="1"/>
    <col min="4079" max="4079" width="6.7109375" customWidth="1"/>
    <col min="4080" max="4080" width="8" customWidth="1"/>
    <col min="4081" max="4081" width="24.140625" customWidth="1"/>
    <col min="4082" max="4082" width="8.85546875" customWidth="1"/>
    <col min="4083" max="4083" width="8.7109375" customWidth="1"/>
    <col min="4084" max="4084" width="11.140625" customWidth="1"/>
    <col min="4085" max="4085" width="10" customWidth="1"/>
    <col min="4086" max="4086" width="8.28515625" customWidth="1"/>
    <col min="4087" max="4087" width="13.5703125" customWidth="1"/>
    <col min="4088" max="4088" width="11" customWidth="1"/>
    <col min="4089" max="4089" width="11" bestFit="1" customWidth="1"/>
    <col min="4335" max="4335" width="6.7109375" customWidth="1"/>
    <col min="4336" max="4336" width="8" customWidth="1"/>
    <col min="4337" max="4337" width="24.140625" customWidth="1"/>
    <col min="4338" max="4338" width="8.85546875" customWidth="1"/>
    <col min="4339" max="4339" width="8.7109375" customWidth="1"/>
    <col min="4340" max="4340" width="11.140625" customWidth="1"/>
    <col min="4341" max="4341" width="10" customWidth="1"/>
    <col min="4342" max="4342" width="8.28515625" customWidth="1"/>
    <col min="4343" max="4343" width="13.5703125" customWidth="1"/>
    <col min="4344" max="4344" width="11" customWidth="1"/>
    <col min="4345" max="4345" width="11" bestFit="1" customWidth="1"/>
    <col min="4591" max="4591" width="6.7109375" customWidth="1"/>
    <col min="4592" max="4592" width="8" customWidth="1"/>
    <col min="4593" max="4593" width="24.140625" customWidth="1"/>
    <col min="4594" max="4594" width="8.85546875" customWidth="1"/>
    <col min="4595" max="4595" width="8.7109375" customWidth="1"/>
    <col min="4596" max="4596" width="11.140625" customWidth="1"/>
    <col min="4597" max="4597" width="10" customWidth="1"/>
    <col min="4598" max="4598" width="8.28515625" customWidth="1"/>
    <col min="4599" max="4599" width="13.5703125" customWidth="1"/>
    <col min="4600" max="4600" width="11" customWidth="1"/>
    <col min="4601" max="4601" width="11" bestFit="1" customWidth="1"/>
    <col min="4847" max="4847" width="6.7109375" customWidth="1"/>
    <col min="4848" max="4848" width="8" customWidth="1"/>
    <col min="4849" max="4849" width="24.140625" customWidth="1"/>
    <col min="4850" max="4850" width="8.85546875" customWidth="1"/>
    <col min="4851" max="4851" width="8.7109375" customWidth="1"/>
    <col min="4852" max="4852" width="11.140625" customWidth="1"/>
    <col min="4853" max="4853" width="10" customWidth="1"/>
    <col min="4854" max="4854" width="8.28515625" customWidth="1"/>
    <col min="4855" max="4855" width="13.5703125" customWidth="1"/>
    <col min="4856" max="4856" width="11" customWidth="1"/>
    <col min="4857" max="4857" width="11" bestFit="1" customWidth="1"/>
    <col min="5103" max="5103" width="6.7109375" customWidth="1"/>
    <col min="5104" max="5104" width="8" customWidth="1"/>
    <col min="5105" max="5105" width="24.140625" customWidth="1"/>
    <col min="5106" max="5106" width="8.85546875" customWidth="1"/>
    <col min="5107" max="5107" width="8.7109375" customWidth="1"/>
    <col min="5108" max="5108" width="11.140625" customWidth="1"/>
    <col min="5109" max="5109" width="10" customWidth="1"/>
    <col min="5110" max="5110" width="8.28515625" customWidth="1"/>
    <col min="5111" max="5111" width="13.5703125" customWidth="1"/>
    <col min="5112" max="5112" width="11" customWidth="1"/>
    <col min="5113" max="5113" width="11" bestFit="1" customWidth="1"/>
    <col min="5359" max="5359" width="6.7109375" customWidth="1"/>
    <col min="5360" max="5360" width="8" customWidth="1"/>
    <col min="5361" max="5361" width="24.140625" customWidth="1"/>
    <col min="5362" max="5362" width="8.85546875" customWidth="1"/>
    <col min="5363" max="5363" width="8.7109375" customWidth="1"/>
    <col min="5364" max="5364" width="11.140625" customWidth="1"/>
    <col min="5365" max="5365" width="10" customWidth="1"/>
    <col min="5366" max="5366" width="8.28515625" customWidth="1"/>
    <col min="5367" max="5367" width="13.5703125" customWidth="1"/>
    <col min="5368" max="5368" width="11" customWidth="1"/>
    <col min="5369" max="5369" width="11" bestFit="1" customWidth="1"/>
    <col min="5615" max="5615" width="6.7109375" customWidth="1"/>
    <col min="5616" max="5616" width="8" customWidth="1"/>
    <col min="5617" max="5617" width="24.140625" customWidth="1"/>
    <col min="5618" max="5618" width="8.85546875" customWidth="1"/>
    <col min="5619" max="5619" width="8.7109375" customWidth="1"/>
    <col min="5620" max="5620" width="11.140625" customWidth="1"/>
    <col min="5621" max="5621" width="10" customWidth="1"/>
    <col min="5622" max="5622" width="8.28515625" customWidth="1"/>
    <col min="5623" max="5623" width="13.5703125" customWidth="1"/>
    <col min="5624" max="5624" width="11" customWidth="1"/>
    <col min="5625" max="5625" width="11" bestFit="1" customWidth="1"/>
    <col min="5871" max="5871" width="6.7109375" customWidth="1"/>
    <col min="5872" max="5872" width="8" customWidth="1"/>
    <col min="5873" max="5873" width="24.140625" customWidth="1"/>
    <col min="5874" max="5874" width="8.85546875" customWidth="1"/>
    <col min="5875" max="5875" width="8.7109375" customWidth="1"/>
    <col min="5876" max="5876" width="11.140625" customWidth="1"/>
    <col min="5877" max="5877" width="10" customWidth="1"/>
    <col min="5878" max="5878" width="8.28515625" customWidth="1"/>
    <col min="5879" max="5879" width="13.5703125" customWidth="1"/>
    <col min="5880" max="5880" width="11" customWidth="1"/>
    <col min="5881" max="5881" width="11" bestFit="1" customWidth="1"/>
    <col min="6127" max="6127" width="6.7109375" customWidth="1"/>
    <col min="6128" max="6128" width="8" customWidth="1"/>
    <col min="6129" max="6129" width="24.140625" customWidth="1"/>
    <col min="6130" max="6130" width="8.85546875" customWidth="1"/>
    <col min="6131" max="6131" width="8.7109375" customWidth="1"/>
    <col min="6132" max="6132" width="11.140625" customWidth="1"/>
    <col min="6133" max="6133" width="10" customWidth="1"/>
    <col min="6134" max="6134" width="8.28515625" customWidth="1"/>
    <col min="6135" max="6135" width="13.5703125" customWidth="1"/>
    <col min="6136" max="6136" width="11" customWidth="1"/>
    <col min="6137" max="6137" width="11" bestFit="1" customWidth="1"/>
    <col min="6383" max="6383" width="6.7109375" customWidth="1"/>
    <col min="6384" max="6384" width="8" customWidth="1"/>
    <col min="6385" max="6385" width="24.140625" customWidth="1"/>
    <col min="6386" max="6386" width="8.85546875" customWidth="1"/>
    <col min="6387" max="6387" width="8.7109375" customWidth="1"/>
    <col min="6388" max="6388" width="11.140625" customWidth="1"/>
    <col min="6389" max="6389" width="10" customWidth="1"/>
    <col min="6390" max="6390" width="8.28515625" customWidth="1"/>
    <col min="6391" max="6391" width="13.5703125" customWidth="1"/>
    <col min="6392" max="6392" width="11" customWidth="1"/>
    <col min="6393" max="6393" width="11" bestFit="1" customWidth="1"/>
    <col min="6639" max="6639" width="6.7109375" customWidth="1"/>
    <col min="6640" max="6640" width="8" customWidth="1"/>
    <col min="6641" max="6641" width="24.140625" customWidth="1"/>
    <col min="6642" max="6642" width="8.85546875" customWidth="1"/>
    <col min="6643" max="6643" width="8.7109375" customWidth="1"/>
    <col min="6644" max="6644" width="11.140625" customWidth="1"/>
    <col min="6645" max="6645" width="10" customWidth="1"/>
    <col min="6646" max="6646" width="8.28515625" customWidth="1"/>
    <col min="6647" max="6647" width="13.5703125" customWidth="1"/>
    <col min="6648" max="6648" width="11" customWidth="1"/>
    <col min="6649" max="6649" width="11" bestFit="1" customWidth="1"/>
    <col min="6895" max="6895" width="6.7109375" customWidth="1"/>
    <col min="6896" max="6896" width="8" customWidth="1"/>
    <col min="6897" max="6897" width="24.140625" customWidth="1"/>
    <col min="6898" max="6898" width="8.85546875" customWidth="1"/>
    <col min="6899" max="6899" width="8.7109375" customWidth="1"/>
    <col min="6900" max="6900" width="11.140625" customWidth="1"/>
    <col min="6901" max="6901" width="10" customWidth="1"/>
    <col min="6902" max="6902" width="8.28515625" customWidth="1"/>
    <col min="6903" max="6903" width="13.5703125" customWidth="1"/>
    <col min="6904" max="6904" width="11" customWidth="1"/>
    <col min="6905" max="6905" width="11" bestFit="1" customWidth="1"/>
    <col min="7151" max="7151" width="6.7109375" customWidth="1"/>
    <col min="7152" max="7152" width="8" customWidth="1"/>
    <col min="7153" max="7153" width="24.140625" customWidth="1"/>
    <col min="7154" max="7154" width="8.85546875" customWidth="1"/>
    <col min="7155" max="7155" width="8.7109375" customWidth="1"/>
    <col min="7156" max="7156" width="11.140625" customWidth="1"/>
    <col min="7157" max="7157" width="10" customWidth="1"/>
    <col min="7158" max="7158" width="8.28515625" customWidth="1"/>
    <col min="7159" max="7159" width="13.5703125" customWidth="1"/>
    <col min="7160" max="7160" width="11" customWidth="1"/>
    <col min="7161" max="7161" width="11" bestFit="1" customWidth="1"/>
    <col min="7407" max="7407" width="6.7109375" customWidth="1"/>
    <col min="7408" max="7408" width="8" customWidth="1"/>
    <col min="7409" max="7409" width="24.140625" customWidth="1"/>
    <col min="7410" max="7410" width="8.85546875" customWidth="1"/>
    <col min="7411" max="7411" width="8.7109375" customWidth="1"/>
    <col min="7412" max="7412" width="11.140625" customWidth="1"/>
    <col min="7413" max="7413" width="10" customWidth="1"/>
    <col min="7414" max="7414" width="8.28515625" customWidth="1"/>
    <col min="7415" max="7415" width="13.5703125" customWidth="1"/>
    <col min="7416" max="7416" width="11" customWidth="1"/>
    <col min="7417" max="7417" width="11" bestFit="1" customWidth="1"/>
    <col min="7663" max="7663" width="6.7109375" customWidth="1"/>
    <col min="7664" max="7664" width="8" customWidth="1"/>
    <col min="7665" max="7665" width="24.140625" customWidth="1"/>
    <col min="7666" max="7666" width="8.85546875" customWidth="1"/>
    <col min="7667" max="7667" width="8.7109375" customWidth="1"/>
    <col min="7668" max="7668" width="11.140625" customWidth="1"/>
    <col min="7669" max="7669" width="10" customWidth="1"/>
    <col min="7670" max="7670" width="8.28515625" customWidth="1"/>
    <col min="7671" max="7671" width="13.5703125" customWidth="1"/>
    <col min="7672" max="7672" width="11" customWidth="1"/>
    <col min="7673" max="7673" width="11" bestFit="1" customWidth="1"/>
    <col min="7919" max="7919" width="6.7109375" customWidth="1"/>
    <col min="7920" max="7920" width="8" customWidth="1"/>
    <col min="7921" max="7921" width="24.140625" customWidth="1"/>
    <col min="7922" max="7922" width="8.85546875" customWidth="1"/>
    <col min="7923" max="7923" width="8.7109375" customWidth="1"/>
    <col min="7924" max="7924" width="11.140625" customWidth="1"/>
    <col min="7925" max="7925" width="10" customWidth="1"/>
    <col min="7926" max="7926" width="8.28515625" customWidth="1"/>
    <col min="7927" max="7927" width="13.5703125" customWidth="1"/>
    <col min="7928" max="7928" width="11" customWidth="1"/>
    <col min="7929" max="7929" width="11" bestFit="1" customWidth="1"/>
    <col min="8175" max="8175" width="6.7109375" customWidth="1"/>
    <col min="8176" max="8176" width="8" customWidth="1"/>
    <col min="8177" max="8177" width="24.140625" customWidth="1"/>
    <col min="8178" max="8178" width="8.85546875" customWidth="1"/>
    <col min="8179" max="8179" width="8.7109375" customWidth="1"/>
    <col min="8180" max="8180" width="11.140625" customWidth="1"/>
    <col min="8181" max="8181" width="10" customWidth="1"/>
    <col min="8182" max="8182" width="8.28515625" customWidth="1"/>
    <col min="8183" max="8183" width="13.5703125" customWidth="1"/>
    <col min="8184" max="8184" width="11" customWidth="1"/>
    <col min="8185" max="8185" width="11" bestFit="1" customWidth="1"/>
    <col min="8431" max="8431" width="6.7109375" customWidth="1"/>
    <col min="8432" max="8432" width="8" customWidth="1"/>
    <col min="8433" max="8433" width="24.140625" customWidth="1"/>
    <col min="8434" max="8434" width="8.85546875" customWidth="1"/>
    <col min="8435" max="8435" width="8.7109375" customWidth="1"/>
    <col min="8436" max="8436" width="11.140625" customWidth="1"/>
    <col min="8437" max="8437" width="10" customWidth="1"/>
    <col min="8438" max="8438" width="8.28515625" customWidth="1"/>
    <col min="8439" max="8439" width="13.5703125" customWidth="1"/>
    <col min="8440" max="8440" width="11" customWidth="1"/>
    <col min="8441" max="8441" width="11" bestFit="1" customWidth="1"/>
    <col min="8687" max="8687" width="6.7109375" customWidth="1"/>
    <col min="8688" max="8688" width="8" customWidth="1"/>
    <col min="8689" max="8689" width="24.140625" customWidth="1"/>
    <col min="8690" max="8690" width="8.85546875" customWidth="1"/>
    <col min="8691" max="8691" width="8.7109375" customWidth="1"/>
    <col min="8692" max="8692" width="11.140625" customWidth="1"/>
    <col min="8693" max="8693" width="10" customWidth="1"/>
    <col min="8694" max="8694" width="8.28515625" customWidth="1"/>
    <col min="8695" max="8695" width="13.5703125" customWidth="1"/>
    <col min="8696" max="8696" width="11" customWidth="1"/>
    <col min="8697" max="8697" width="11" bestFit="1" customWidth="1"/>
    <col min="8943" max="8943" width="6.7109375" customWidth="1"/>
    <col min="8944" max="8944" width="8" customWidth="1"/>
    <col min="8945" max="8945" width="24.140625" customWidth="1"/>
    <col min="8946" max="8946" width="8.85546875" customWidth="1"/>
    <col min="8947" max="8947" width="8.7109375" customWidth="1"/>
    <col min="8948" max="8948" width="11.140625" customWidth="1"/>
    <col min="8949" max="8949" width="10" customWidth="1"/>
    <col min="8950" max="8950" width="8.28515625" customWidth="1"/>
    <col min="8951" max="8951" width="13.5703125" customWidth="1"/>
    <col min="8952" max="8952" width="11" customWidth="1"/>
    <col min="8953" max="8953" width="11" bestFit="1" customWidth="1"/>
    <col min="9199" max="9199" width="6.7109375" customWidth="1"/>
    <col min="9200" max="9200" width="8" customWidth="1"/>
    <col min="9201" max="9201" width="24.140625" customWidth="1"/>
    <col min="9202" max="9202" width="8.85546875" customWidth="1"/>
    <col min="9203" max="9203" width="8.7109375" customWidth="1"/>
    <col min="9204" max="9204" width="11.140625" customWidth="1"/>
    <col min="9205" max="9205" width="10" customWidth="1"/>
    <col min="9206" max="9206" width="8.28515625" customWidth="1"/>
    <col min="9207" max="9207" width="13.5703125" customWidth="1"/>
    <col min="9208" max="9208" width="11" customWidth="1"/>
    <col min="9209" max="9209" width="11" bestFit="1" customWidth="1"/>
    <col min="9455" max="9455" width="6.7109375" customWidth="1"/>
    <col min="9456" max="9456" width="8" customWidth="1"/>
    <col min="9457" max="9457" width="24.140625" customWidth="1"/>
    <col min="9458" max="9458" width="8.85546875" customWidth="1"/>
    <col min="9459" max="9459" width="8.7109375" customWidth="1"/>
    <col min="9460" max="9460" width="11.140625" customWidth="1"/>
    <col min="9461" max="9461" width="10" customWidth="1"/>
    <col min="9462" max="9462" width="8.28515625" customWidth="1"/>
    <col min="9463" max="9463" width="13.5703125" customWidth="1"/>
    <col min="9464" max="9464" width="11" customWidth="1"/>
    <col min="9465" max="9465" width="11" bestFit="1" customWidth="1"/>
    <col min="9711" max="9711" width="6.7109375" customWidth="1"/>
    <col min="9712" max="9712" width="8" customWidth="1"/>
    <col min="9713" max="9713" width="24.140625" customWidth="1"/>
    <col min="9714" max="9714" width="8.85546875" customWidth="1"/>
    <col min="9715" max="9715" width="8.7109375" customWidth="1"/>
    <col min="9716" max="9716" width="11.140625" customWidth="1"/>
    <col min="9717" max="9717" width="10" customWidth="1"/>
    <col min="9718" max="9718" width="8.28515625" customWidth="1"/>
    <col min="9719" max="9719" width="13.5703125" customWidth="1"/>
    <col min="9720" max="9720" width="11" customWidth="1"/>
    <col min="9721" max="9721" width="11" bestFit="1" customWidth="1"/>
    <col min="9967" max="9967" width="6.7109375" customWidth="1"/>
    <col min="9968" max="9968" width="8" customWidth="1"/>
    <col min="9969" max="9969" width="24.140625" customWidth="1"/>
    <col min="9970" max="9970" width="8.85546875" customWidth="1"/>
    <col min="9971" max="9971" width="8.7109375" customWidth="1"/>
    <col min="9972" max="9972" width="11.140625" customWidth="1"/>
    <col min="9973" max="9973" width="10" customWidth="1"/>
    <col min="9974" max="9974" width="8.28515625" customWidth="1"/>
    <col min="9975" max="9975" width="13.5703125" customWidth="1"/>
    <col min="9976" max="9976" width="11" customWidth="1"/>
    <col min="9977" max="9977" width="11" bestFit="1" customWidth="1"/>
    <col min="10223" max="10223" width="6.7109375" customWidth="1"/>
    <col min="10224" max="10224" width="8" customWidth="1"/>
    <col min="10225" max="10225" width="24.140625" customWidth="1"/>
    <col min="10226" max="10226" width="8.85546875" customWidth="1"/>
    <col min="10227" max="10227" width="8.7109375" customWidth="1"/>
    <col min="10228" max="10228" width="11.140625" customWidth="1"/>
    <col min="10229" max="10229" width="10" customWidth="1"/>
    <col min="10230" max="10230" width="8.28515625" customWidth="1"/>
    <col min="10231" max="10231" width="13.5703125" customWidth="1"/>
    <col min="10232" max="10232" width="11" customWidth="1"/>
    <col min="10233" max="10233" width="11" bestFit="1" customWidth="1"/>
    <col min="10479" max="10479" width="6.7109375" customWidth="1"/>
    <col min="10480" max="10480" width="8" customWidth="1"/>
    <col min="10481" max="10481" width="24.140625" customWidth="1"/>
    <col min="10482" max="10482" width="8.85546875" customWidth="1"/>
    <col min="10483" max="10483" width="8.7109375" customWidth="1"/>
    <col min="10484" max="10484" width="11.140625" customWidth="1"/>
    <col min="10485" max="10485" width="10" customWidth="1"/>
    <col min="10486" max="10486" width="8.28515625" customWidth="1"/>
    <col min="10487" max="10487" width="13.5703125" customWidth="1"/>
    <col min="10488" max="10488" width="11" customWidth="1"/>
    <col min="10489" max="10489" width="11" bestFit="1" customWidth="1"/>
    <col min="10735" max="10735" width="6.7109375" customWidth="1"/>
    <col min="10736" max="10736" width="8" customWidth="1"/>
    <col min="10737" max="10737" width="24.140625" customWidth="1"/>
    <col min="10738" max="10738" width="8.85546875" customWidth="1"/>
    <col min="10739" max="10739" width="8.7109375" customWidth="1"/>
    <col min="10740" max="10740" width="11.140625" customWidth="1"/>
    <col min="10741" max="10741" width="10" customWidth="1"/>
    <col min="10742" max="10742" width="8.28515625" customWidth="1"/>
    <col min="10743" max="10743" width="13.5703125" customWidth="1"/>
    <col min="10744" max="10744" width="11" customWidth="1"/>
    <col min="10745" max="10745" width="11" bestFit="1" customWidth="1"/>
    <col min="10991" max="10991" width="6.7109375" customWidth="1"/>
    <col min="10992" max="10992" width="8" customWidth="1"/>
    <col min="10993" max="10993" width="24.140625" customWidth="1"/>
    <col min="10994" max="10994" width="8.85546875" customWidth="1"/>
    <col min="10995" max="10995" width="8.7109375" customWidth="1"/>
    <col min="10996" max="10996" width="11.140625" customWidth="1"/>
    <col min="10997" max="10997" width="10" customWidth="1"/>
    <col min="10998" max="10998" width="8.28515625" customWidth="1"/>
    <col min="10999" max="10999" width="13.5703125" customWidth="1"/>
    <col min="11000" max="11000" width="11" customWidth="1"/>
    <col min="11001" max="11001" width="11" bestFit="1" customWidth="1"/>
    <col min="11247" max="11247" width="6.7109375" customWidth="1"/>
    <col min="11248" max="11248" width="8" customWidth="1"/>
    <col min="11249" max="11249" width="24.140625" customWidth="1"/>
    <col min="11250" max="11250" width="8.85546875" customWidth="1"/>
    <col min="11251" max="11251" width="8.7109375" customWidth="1"/>
    <col min="11252" max="11252" width="11.140625" customWidth="1"/>
    <col min="11253" max="11253" width="10" customWidth="1"/>
    <col min="11254" max="11254" width="8.28515625" customWidth="1"/>
    <col min="11255" max="11255" width="13.5703125" customWidth="1"/>
    <col min="11256" max="11256" width="11" customWidth="1"/>
    <col min="11257" max="11257" width="11" bestFit="1" customWidth="1"/>
    <col min="11503" max="11503" width="6.7109375" customWidth="1"/>
    <col min="11504" max="11504" width="8" customWidth="1"/>
    <col min="11505" max="11505" width="24.140625" customWidth="1"/>
    <col min="11506" max="11506" width="8.85546875" customWidth="1"/>
    <col min="11507" max="11507" width="8.7109375" customWidth="1"/>
    <col min="11508" max="11508" width="11.140625" customWidth="1"/>
    <col min="11509" max="11509" width="10" customWidth="1"/>
    <col min="11510" max="11510" width="8.28515625" customWidth="1"/>
    <col min="11511" max="11511" width="13.5703125" customWidth="1"/>
    <col min="11512" max="11512" width="11" customWidth="1"/>
    <col min="11513" max="11513" width="11" bestFit="1" customWidth="1"/>
    <col min="11759" max="11759" width="6.7109375" customWidth="1"/>
    <col min="11760" max="11760" width="8" customWidth="1"/>
    <col min="11761" max="11761" width="24.140625" customWidth="1"/>
    <col min="11762" max="11762" width="8.85546875" customWidth="1"/>
    <col min="11763" max="11763" width="8.7109375" customWidth="1"/>
    <col min="11764" max="11764" width="11.140625" customWidth="1"/>
    <col min="11765" max="11765" width="10" customWidth="1"/>
    <col min="11766" max="11766" width="8.28515625" customWidth="1"/>
    <col min="11767" max="11767" width="13.5703125" customWidth="1"/>
    <col min="11768" max="11768" width="11" customWidth="1"/>
    <col min="11769" max="11769" width="11" bestFit="1" customWidth="1"/>
    <col min="12015" max="12015" width="6.7109375" customWidth="1"/>
    <col min="12016" max="12016" width="8" customWidth="1"/>
    <col min="12017" max="12017" width="24.140625" customWidth="1"/>
    <col min="12018" max="12018" width="8.85546875" customWidth="1"/>
    <col min="12019" max="12019" width="8.7109375" customWidth="1"/>
    <col min="12020" max="12020" width="11.140625" customWidth="1"/>
    <col min="12021" max="12021" width="10" customWidth="1"/>
    <col min="12022" max="12022" width="8.28515625" customWidth="1"/>
    <col min="12023" max="12023" width="13.5703125" customWidth="1"/>
    <col min="12024" max="12024" width="11" customWidth="1"/>
    <col min="12025" max="12025" width="11" bestFit="1" customWidth="1"/>
    <col min="12271" max="12271" width="6.7109375" customWidth="1"/>
    <col min="12272" max="12272" width="8" customWidth="1"/>
    <col min="12273" max="12273" width="24.140625" customWidth="1"/>
    <col min="12274" max="12274" width="8.85546875" customWidth="1"/>
    <col min="12275" max="12275" width="8.7109375" customWidth="1"/>
    <col min="12276" max="12276" width="11.140625" customWidth="1"/>
    <col min="12277" max="12277" width="10" customWidth="1"/>
    <col min="12278" max="12278" width="8.28515625" customWidth="1"/>
    <col min="12279" max="12279" width="13.5703125" customWidth="1"/>
    <col min="12280" max="12280" width="11" customWidth="1"/>
    <col min="12281" max="12281" width="11" bestFit="1" customWidth="1"/>
    <col min="12527" max="12527" width="6.7109375" customWidth="1"/>
    <col min="12528" max="12528" width="8" customWidth="1"/>
    <col min="12529" max="12529" width="24.140625" customWidth="1"/>
    <col min="12530" max="12530" width="8.85546875" customWidth="1"/>
    <col min="12531" max="12531" width="8.7109375" customWidth="1"/>
    <col min="12532" max="12532" width="11.140625" customWidth="1"/>
    <col min="12533" max="12533" width="10" customWidth="1"/>
    <col min="12534" max="12534" width="8.28515625" customWidth="1"/>
    <col min="12535" max="12535" width="13.5703125" customWidth="1"/>
    <col min="12536" max="12536" width="11" customWidth="1"/>
    <col min="12537" max="12537" width="11" bestFit="1" customWidth="1"/>
    <col min="12783" max="12783" width="6.7109375" customWidth="1"/>
    <col min="12784" max="12784" width="8" customWidth="1"/>
    <col min="12785" max="12785" width="24.140625" customWidth="1"/>
    <col min="12786" max="12786" width="8.85546875" customWidth="1"/>
    <col min="12787" max="12787" width="8.7109375" customWidth="1"/>
    <col min="12788" max="12788" width="11.140625" customWidth="1"/>
    <col min="12789" max="12789" width="10" customWidth="1"/>
    <col min="12790" max="12790" width="8.28515625" customWidth="1"/>
    <col min="12791" max="12791" width="13.5703125" customWidth="1"/>
    <col min="12792" max="12792" width="11" customWidth="1"/>
    <col min="12793" max="12793" width="11" bestFit="1" customWidth="1"/>
    <col min="13039" max="13039" width="6.7109375" customWidth="1"/>
    <col min="13040" max="13040" width="8" customWidth="1"/>
    <col min="13041" max="13041" width="24.140625" customWidth="1"/>
    <col min="13042" max="13042" width="8.85546875" customWidth="1"/>
    <col min="13043" max="13043" width="8.7109375" customWidth="1"/>
    <col min="13044" max="13044" width="11.140625" customWidth="1"/>
    <col min="13045" max="13045" width="10" customWidth="1"/>
    <col min="13046" max="13046" width="8.28515625" customWidth="1"/>
    <col min="13047" max="13047" width="13.5703125" customWidth="1"/>
    <col min="13048" max="13048" width="11" customWidth="1"/>
    <col min="13049" max="13049" width="11" bestFit="1" customWidth="1"/>
    <col min="13295" max="13295" width="6.7109375" customWidth="1"/>
    <col min="13296" max="13296" width="8" customWidth="1"/>
    <col min="13297" max="13297" width="24.140625" customWidth="1"/>
    <col min="13298" max="13298" width="8.85546875" customWidth="1"/>
    <col min="13299" max="13299" width="8.7109375" customWidth="1"/>
    <col min="13300" max="13300" width="11.140625" customWidth="1"/>
    <col min="13301" max="13301" width="10" customWidth="1"/>
    <col min="13302" max="13302" width="8.28515625" customWidth="1"/>
    <col min="13303" max="13303" width="13.5703125" customWidth="1"/>
    <col min="13304" max="13304" width="11" customWidth="1"/>
    <col min="13305" max="13305" width="11" bestFit="1" customWidth="1"/>
    <col min="13551" max="13551" width="6.7109375" customWidth="1"/>
    <col min="13552" max="13552" width="8" customWidth="1"/>
    <col min="13553" max="13553" width="24.140625" customWidth="1"/>
    <col min="13554" max="13554" width="8.85546875" customWidth="1"/>
    <col min="13555" max="13555" width="8.7109375" customWidth="1"/>
    <col min="13556" max="13556" width="11.140625" customWidth="1"/>
    <col min="13557" max="13557" width="10" customWidth="1"/>
    <col min="13558" max="13558" width="8.28515625" customWidth="1"/>
    <col min="13559" max="13559" width="13.5703125" customWidth="1"/>
    <col min="13560" max="13560" width="11" customWidth="1"/>
    <col min="13561" max="13561" width="11" bestFit="1" customWidth="1"/>
    <col min="13807" max="13807" width="6.7109375" customWidth="1"/>
    <col min="13808" max="13808" width="8" customWidth="1"/>
    <col min="13809" max="13809" width="24.140625" customWidth="1"/>
    <col min="13810" max="13810" width="8.85546875" customWidth="1"/>
    <col min="13811" max="13811" width="8.7109375" customWidth="1"/>
    <col min="13812" max="13812" width="11.140625" customWidth="1"/>
    <col min="13813" max="13813" width="10" customWidth="1"/>
    <col min="13814" max="13814" width="8.28515625" customWidth="1"/>
    <col min="13815" max="13815" width="13.5703125" customWidth="1"/>
    <col min="13816" max="13816" width="11" customWidth="1"/>
    <col min="13817" max="13817" width="11" bestFit="1" customWidth="1"/>
    <col min="14063" max="14063" width="6.7109375" customWidth="1"/>
    <col min="14064" max="14064" width="8" customWidth="1"/>
    <col min="14065" max="14065" width="24.140625" customWidth="1"/>
    <col min="14066" max="14066" width="8.85546875" customWidth="1"/>
    <col min="14067" max="14067" width="8.7109375" customWidth="1"/>
    <col min="14068" max="14068" width="11.140625" customWidth="1"/>
    <col min="14069" max="14069" width="10" customWidth="1"/>
    <col min="14070" max="14070" width="8.28515625" customWidth="1"/>
    <col min="14071" max="14071" width="13.5703125" customWidth="1"/>
    <col min="14072" max="14072" width="11" customWidth="1"/>
    <col min="14073" max="14073" width="11" bestFit="1" customWidth="1"/>
    <col min="14319" max="14319" width="6.7109375" customWidth="1"/>
    <col min="14320" max="14320" width="8" customWidth="1"/>
    <col min="14321" max="14321" width="24.140625" customWidth="1"/>
    <col min="14322" max="14322" width="8.85546875" customWidth="1"/>
    <col min="14323" max="14323" width="8.7109375" customWidth="1"/>
    <col min="14324" max="14324" width="11.140625" customWidth="1"/>
    <col min="14325" max="14325" width="10" customWidth="1"/>
    <col min="14326" max="14326" width="8.28515625" customWidth="1"/>
    <col min="14327" max="14327" width="13.5703125" customWidth="1"/>
    <col min="14328" max="14328" width="11" customWidth="1"/>
    <col min="14329" max="14329" width="11" bestFit="1" customWidth="1"/>
    <col min="14575" max="14575" width="6.7109375" customWidth="1"/>
    <col min="14576" max="14576" width="8" customWidth="1"/>
    <col min="14577" max="14577" width="24.140625" customWidth="1"/>
    <col min="14578" max="14578" width="8.85546875" customWidth="1"/>
    <col min="14579" max="14579" width="8.7109375" customWidth="1"/>
    <col min="14580" max="14580" width="11.140625" customWidth="1"/>
    <col min="14581" max="14581" width="10" customWidth="1"/>
    <col min="14582" max="14582" width="8.28515625" customWidth="1"/>
    <col min="14583" max="14583" width="13.5703125" customWidth="1"/>
    <col min="14584" max="14584" width="11" customWidth="1"/>
    <col min="14585" max="14585" width="11" bestFit="1" customWidth="1"/>
    <col min="14831" max="14831" width="6.7109375" customWidth="1"/>
    <col min="14832" max="14832" width="8" customWidth="1"/>
    <col min="14833" max="14833" width="24.140625" customWidth="1"/>
    <col min="14834" max="14834" width="8.85546875" customWidth="1"/>
    <col min="14835" max="14835" width="8.7109375" customWidth="1"/>
    <col min="14836" max="14836" width="11.140625" customWidth="1"/>
    <col min="14837" max="14837" width="10" customWidth="1"/>
    <col min="14838" max="14838" width="8.28515625" customWidth="1"/>
    <col min="14839" max="14839" width="13.5703125" customWidth="1"/>
    <col min="14840" max="14840" width="11" customWidth="1"/>
    <col min="14841" max="14841" width="11" bestFit="1" customWidth="1"/>
    <col min="15087" max="15087" width="6.7109375" customWidth="1"/>
    <col min="15088" max="15088" width="8" customWidth="1"/>
    <col min="15089" max="15089" width="24.140625" customWidth="1"/>
    <col min="15090" max="15090" width="8.85546875" customWidth="1"/>
    <col min="15091" max="15091" width="8.7109375" customWidth="1"/>
    <col min="15092" max="15092" width="11.140625" customWidth="1"/>
    <col min="15093" max="15093" width="10" customWidth="1"/>
    <col min="15094" max="15094" width="8.28515625" customWidth="1"/>
    <col min="15095" max="15095" width="13.5703125" customWidth="1"/>
    <col min="15096" max="15096" width="11" customWidth="1"/>
    <col min="15097" max="15097" width="11" bestFit="1" customWidth="1"/>
    <col min="15343" max="15343" width="6.7109375" customWidth="1"/>
    <col min="15344" max="15344" width="8" customWidth="1"/>
    <col min="15345" max="15345" width="24.140625" customWidth="1"/>
    <col min="15346" max="15346" width="8.85546875" customWidth="1"/>
    <col min="15347" max="15347" width="8.7109375" customWidth="1"/>
    <col min="15348" max="15348" width="11.140625" customWidth="1"/>
    <col min="15349" max="15349" width="10" customWidth="1"/>
    <col min="15350" max="15350" width="8.28515625" customWidth="1"/>
    <col min="15351" max="15351" width="13.5703125" customWidth="1"/>
    <col min="15352" max="15352" width="11" customWidth="1"/>
    <col min="15353" max="15353" width="11" bestFit="1" customWidth="1"/>
    <col min="15599" max="15599" width="6.7109375" customWidth="1"/>
    <col min="15600" max="15600" width="8" customWidth="1"/>
    <col min="15601" max="15601" width="24.140625" customWidth="1"/>
    <col min="15602" max="15602" width="8.85546875" customWidth="1"/>
    <col min="15603" max="15603" width="8.7109375" customWidth="1"/>
    <col min="15604" max="15604" width="11.140625" customWidth="1"/>
    <col min="15605" max="15605" width="10" customWidth="1"/>
    <col min="15606" max="15606" width="8.28515625" customWidth="1"/>
    <col min="15607" max="15607" width="13.5703125" customWidth="1"/>
    <col min="15608" max="15608" width="11" customWidth="1"/>
    <col min="15609" max="15609" width="11" bestFit="1" customWidth="1"/>
    <col min="15855" max="15855" width="6.7109375" customWidth="1"/>
    <col min="15856" max="15856" width="8" customWidth="1"/>
    <col min="15857" max="15857" width="24.140625" customWidth="1"/>
    <col min="15858" max="15858" width="8.85546875" customWidth="1"/>
    <col min="15859" max="15859" width="8.7109375" customWidth="1"/>
    <col min="15860" max="15860" width="11.140625" customWidth="1"/>
    <col min="15861" max="15861" width="10" customWidth="1"/>
    <col min="15862" max="15862" width="8.28515625" customWidth="1"/>
    <col min="15863" max="15863" width="13.5703125" customWidth="1"/>
    <col min="15864" max="15864" width="11" customWidth="1"/>
    <col min="15865" max="15865" width="11" bestFit="1" customWidth="1"/>
    <col min="16111" max="16111" width="6.7109375" customWidth="1"/>
    <col min="16112" max="16112" width="8" customWidth="1"/>
    <col min="16113" max="16113" width="24.140625" customWidth="1"/>
    <col min="16114" max="16114" width="8.85546875" customWidth="1"/>
    <col min="16115" max="16115" width="8.7109375" customWidth="1"/>
    <col min="16116" max="16116" width="11.140625" customWidth="1"/>
    <col min="16117" max="16117" width="10" customWidth="1"/>
    <col min="16118" max="16118" width="8.28515625" customWidth="1"/>
    <col min="16119" max="16119" width="13.5703125" customWidth="1"/>
    <col min="16120" max="16120" width="11" customWidth="1"/>
    <col min="16121" max="16121" width="11" bestFit="1" customWidth="1"/>
  </cols>
  <sheetData>
    <row r="1" spans="1:5" x14ac:dyDescent="0.25">
      <c r="A1" s="754" t="s">
        <v>1003</v>
      </c>
      <c r="B1" s="754"/>
      <c r="C1" s="754"/>
      <c r="D1" s="754"/>
      <c r="E1" s="754"/>
    </row>
    <row r="2" spans="1:5" ht="30.75" customHeight="1" x14ac:dyDescent="0.25">
      <c r="A2" s="526" t="s">
        <v>990</v>
      </c>
      <c r="B2" s="526"/>
      <c r="C2" s="526"/>
      <c r="D2" s="526"/>
      <c r="E2" s="526"/>
    </row>
    <row r="3" spans="1:5" ht="15.75" thickBot="1" x14ac:dyDescent="0.3"/>
    <row r="4" spans="1:5" ht="26.25" thickBot="1" x14ac:dyDescent="0.3">
      <c r="A4" s="111" t="s">
        <v>1</v>
      </c>
      <c r="B4" s="632" t="s">
        <v>867</v>
      </c>
      <c r="C4" s="632"/>
      <c r="D4" s="632"/>
      <c r="E4" s="633"/>
    </row>
    <row r="5" spans="1:5" ht="15.75" thickBot="1" x14ac:dyDescent="0.3">
      <c r="A5" s="112" t="s">
        <v>2</v>
      </c>
      <c r="B5" s="634" t="s">
        <v>868</v>
      </c>
      <c r="C5" s="635"/>
      <c r="D5" s="635"/>
      <c r="E5" s="636"/>
    </row>
    <row r="6" spans="1:5" ht="26.25" thickBot="1" x14ac:dyDescent="0.3">
      <c r="A6" s="112" t="s">
        <v>3</v>
      </c>
      <c r="B6" s="637" t="s">
        <v>4</v>
      </c>
      <c r="C6" s="638"/>
      <c r="D6" s="638"/>
      <c r="E6" s="639"/>
    </row>
    <row r="7" spans="1:5" ht="15.75" thickBot="1" x14ac:dyDescent="0.3">
      <c r="A7" s="640" t="s">
        <v>5</v>
      </c>
      <c r="B7" s="641"/>
      <c r="C7" s="641"/>
      <c r="D7" s="641"/>
      <c r="E7" s="642"/>
    </row>
    <row r="8" spans="1:5" ht="33.75" customHeight="1" x14ac:dyDescent="0.25">
      <c r="A8" s="616" t="s">
        <v>869</v>
      </c>
      <c r="B8" s="617"/>
      <c r="C8" s="617"/>
      <c r="D8" s="617"/>
      <c r="E8" s="618"/>
    </row>
    <row r="9" spans="1:5" ht="25.5" customHeight="1" thickBot="1" x14ac:dyDescent="0.3">
      <c r="A9" s="619"/>
      <c r="B9" s="620"/>
      <c r="C9" s="620"/>
      <c r="D9" s="620"/>
      <c r="E9" s="621"/>
    </row>
    <row r="10" spans="1:5" ht="34.5" customHeight="1" thickBot="1" x14ac:dyDescent="0.3">
      <c r="A10" s="113" t="s">
        <v>6</v>
      </c>
      <c r="B10" s="622" t="s">
        <v>870</v>
      </c>
      <c r="C10" s="622"/>
      <c r="D10" s="622"/>
      <c r="E10" s="623"/>
    </row>
    <row r="11" spans="1:5" ht="23.25" customHeight="1" x14ac:dyDescent="0.25">
      <c r="A11" s="624" t="s">
        <v>7</v>
      </c>
      <c r="B11" s="114">
        <v>2019</v>
      </c>
      <c r="C11" s="114">
        <v>2020</v>
      </c>
      <c r="D11" s="114">
        <v>2021</v>
      </c>
      <c r="E11" s="115">
        <v>2022</v>
      </c>
    </row>
    <row r="12" spans="1:5" ht="15.75" thickBot="1" x14ac:dyDescent="0.3">
      <c r="A12" s="625"/>
      <c r="B12" s="116" t="s">
        <v>8</v>
      </c>
      <c r="C12" s="116" t="s">
        <v>9</v>
      </c>
      <c r="D12" s="116" t="s">
        <v>9</v>
      </c>
      <c r="E12" s="117" t="s">
        <v>9</v>
      </c>
    </row>
    <row r="13" spans="1:5" ht="60.75" thickBot="1" x14ac:dyDescent="0.3">
      <c r="A13" s="118" t="s">
        <v>871</v>
      </c>
      <c r="B13" s="119" t="s">
        <v>872</v>
      </c>
      <c r="C13" s="119" t="s">
        <v>872</v>
      </c>
      <c r="D13" s="119" t="s">
        <v>872</v>
      </c>
      <c r="E13" s="120" t="s">
        <v>872</v>
      </c>
    </row>
    <row r="14" spans="1:5" ht="24.75" thickBot="1" x14ac:dyDescent="0.3">
      <c r="A14" s="121" t="s">
        <v>10</v>
      </c>
      <c r="B14" s="622" t="s">
        <v>873</v>
      </c>
      <c r="C14" s="622"/>
      <c r="D14" s="622"/>
      <c r="E14" s="623"/>
    </row>
    <row r="15" spans="1:5" ht="13.5" customHeight="1" thickBot="1" x14ac:dyDescent="0.3">
      <c r="A15" s="626" t="s">
        <v>11</v>
      </c>
      <c r="B15" s="627"/>
      <c r="C15" s="627"/>
      <c r="D15" s="627"/>
      <c r="E15" s="628"/>
    </row>
    <row r="16" spans="1:5" ht="24" customHeight="1" thickBot="1" x14ac:dyDescent="0.3">
      <c r="A16" s="122"/>
      <c r="B16" s="123"/>
      <c r="C16" s="124" t="s">
        <v>67</v>
      </c>
      <c r="D16" s="124" t="s">
        <v>67</v>
      </c>
      <c r="E16" s="125" t="s">
        <v>67</v>
      </c>
    </row>
    <row r="17" spans="1:5" s="129" customFormat="1" ht="40.5" customHeight="1" x14ac:dyDescent="0.2">
      <c r="A17" s="126" t="s">
        <v>874</v>
      </c>
      <c r="B17" s="127">
        <v>0.06</v>
      </c>
      <c r="C17" s="127">
        <v>0.05</v>
      </c>
      <c r="D17" s="127">
        <v>0.04</v>
      </c>
      <c r="E17" s="128">
        <v>0.03</v>
      </c>
    </row>
    <row r="18" spans="1:5" s="129" customFormat="1" ht="72.75" customHeight="1" thickBot="1" x14ac:dyDescent="0.25">
      <c r="A18" s="126" t="s">
        <v>875</v>
      </c>
      <c r="B18" s="119" t="s">
        <v>876</v>
      </c>
      <c r="C18" s="119" t="s">
        <v>876</v>
      </c>
      <c r="D18" s="119" t="s">
        <v>876</v>
      </c>
      <c r="E18" s="120" t="s">
        <v>876</v>
      </c>
    </row>
    <row r="19" spans="1:5" ht="15.75" customHeight="1" thickBot="1" x14ac:dyDescent="0.3">
      <c r="A19" s="629" t="s">
        <v>12</v>
      </c>
      <c r="B19" s="630"/>
      <c r="C19" s="630"/>
      <c r="D19" s="630"/>
      <c r="E19" s="631"/>
    </row>
    <row r="20" spans="1:5" ht="25.5" customHeight="1" thickBot="1" x14ac:dyDescent="0.3">
      <c r="A20" s="608" t="s">
        <v>13</v>
      </c>
      <c r="B20" s="609"/>
      <c r="C20" s="609"/>
      <c r="D20" s="609"/>
      <c r="E20" s="610"/>
    </row>
    <row r="21" spans="1:5" ht="15.75" thickBot="1" x14ac:dyDescent="0.3">
      <c r="A21" s="130" t="s">
        <v>14</v>
      </c>
      <c r="B21" s="611" t="s">
        <v>877</v>
      </c>
      <c r="C21" s="612"/>
      <c r="D21" s="612"/>
      <c r="E21" s="613"/>
    </row>
    <row r="22" spans="1:5" ht="12.75" customHeight="1" thickBot="1" x14ac:dyDescent="0.3">
      <c r="A22" s="131" t="s">
        <v>15</v>
      </c>
      <c r="B22" s="614" t="s">
        <v>878</v>
      </c>
      <c r="C22" s="614"/>
      <c r="D22" s="614"/>
      <c r="E22" s="615"/>
    </row>
    <row r="23" spans="1:5" ht="9" customHeight="1" thickBot="1" x14ac:dyDescent="0.3">
      <c r="A23" s="131" t="s">
        <v>16</v>
      </c>
      <c r="B23" s="654" t="s">
        <v>879</v>
      </c>
      <c r="C23" s="654"/>
      <c r="D23" s="654"/>
      <c r="E23" s="655"/>
    </row>
    <row r="24" spans="1:5" x14ac:dyDescent="0.25">
      <c r="A24" s="643"/>
      <c r="B24" s="132">
        <v>2019</v>
      </c>
      <c r="C24" s="132">
        <v>2020</v>
      </c>
      <c r="D24" s="132">
        <v>2021</v>
      </c>
      <c r="E24" s="133">
        <v>2022</v>
      </c>
    </row>
    <row r="25" spans="1:5" ht="15.75" thickBot="1" x14ac:dyDescent="0.3">
      <c r="A25" s="644"/>
      <c r="B25" s="134" t="s">
        <v>8</v>
      </c>
      <c r="C25" s="134" t="s">
        <v>9</v>
      </c>
      <c r="D25" s="134" t="s">
        <v>9</v>
      </c>
      <c r="E25" s="135" t="s">
        <v>9</v>
      </c>
    </row>
    <row r="26" spans="1:5" ht="15.75" thickBot="1" x14ac:dyDescent="0.3">
      <c r="A26" s="131" t="s">
        <v>17</v>
      </c>
      <c r="B26" s="136">
        <v>10000</v>
      </c>
      <c r="C26" s="136">
        <v>10000</v>
      </c>
      <c r="D26" s="136">
        <v>10000</v>
      </c>
      <c r="E26" s="137">
        <v>10000</v>
      </c>
    </row>
    <row r="27" spans="1:5" ht="15.75" thickBot="1" x14ac:dyDescent="0.3">
      <c r="A27" s="131" t="s">
        <v>18</v>
      </c>
      <c r="B27" s="136">
        <v>327000</v>
      </c>
      <c r="C27" s="136">
        <v>327000</v>
      </c>
      <c r="D27" s="136">
        <v>327000</v>
      </c>
      <c r="E27" s="137">
        <v>335000</v>
      </c>
    </row>
    <row r="28" spans="1:5" ht="15.75" thickBot="1" x14ac:dyDescent="0.3">
      <c r="A28" s="131" t="s">
        <v>19</v>
      </c>
      <c r="B28" s="136">
        <f>B27/B26</f>
        <v>32.700000000000003</v>
      </c>
      <c r="C28" s="136">
        <f>C27/C26</f>
        <v>32.700000000000003</v>
      </c>
      <c r="D28" s="136">
        <f>D27/D26</f>
        <v>32.700000000000003</v>
      </c>
      <c r="E28" s="137">
        <f>E27/E26</f>
        <v>33.5</v>
      </c>
    </row>
    <row r="29" spans="1:5" ht="15.75" thickBot="1" x14ac:dyDescent="0.3">
      <c r="A29" s="131" t="s">
        <v>20</v>
      </c>
      <c r="B29" s="138" t="s">
        <v>21</v>
      </c>
      <c r="C29" s="139">
        <f>C26/B26-1</f>
        <v>0</v>
      </c>
      <c r="D29" s="139">
        <f t="shared" ref="D29:E31" si="0">D26/C26-1</f>
        <v>0</v>
      </c>
      <c r="E29" s="140">
        <f t="shared" si="0"/>
        <v>0</v>
      </c>
    </row>
    <row r="30" spans="1:5" ht="15.75" customHeight="1" thickBot="1" x14ac:dyDescent="0.3">
      <c r="A30" s="131" t="s">
        <v>22</v>
      </c>
      <c r="B30" s="138" t="s">
        <v>21</v>
      </c>
      <c r="C30" s="139">
        <f>C27/B27-1</f>
        <v>0</v>
      </c>
      <c r="D30" s="139">
        <f t="shared" si="0"/>
        <v>0</v>
      </c>
      <c r="E30" s="140">
        <f t="shared" si="0"/>
        <v>2.4464831804281273E-2</v>
      </c>
    </row>
    <row r="31" spans="1:5" ht="12.75" customHeight="1" thickBot="1" x14ac:dyDescent="0.3">
      <c r="A31" s="131" t="s">
        <v>23</v>
      </c>
      <c r="B31" s="138" t="s">
        <v>21</v>
      </c>
      <c r="C31" s="139">
        <f>C28/B28-1</f>
        <v>0</v>
      </c>
      <c r="D31" s="139">
        <f t="shared" si="0"/>
        <v>0</v>
      </c>
      <c r="E31" s="140">
        <f t="shared" si="0"/>
        <v>2.4464831804281273E-2</v>
      </c>
    </row>
    <row r="32" spans="1:5" ht="9" customHeight="1" thickBot="1" x14ac:dyDescent="0.3">
      <c r="A32" s="651" t="s">
        <v>880</v>
      </c>
      <c r="B32" s="652"/>
      <c r="C32" s="652"/>
      <c r="D32" s="652"/>
      <c r="E32" s="653"/>
    </row>
    <row r="33" spans="1:5" x14ac:dyDescent="0.25">
      <c r="A33" s="643"/>
      <c r="B33" s="132">
        <v>2019</v>
      </c>
      <c r="C33" s="132">
        <v>2020</v>
      </c>
      <c r="D33" s="132">
        <v>2021</v>
      </c>
      <c r="E33" s="133">
        <v>2022</v>
      </c>
    </row>
    <row r="34" spans="1:5" ht="19.5" customHeight="1" thickBot="1" x14ac:dyDescent="0.3">
      <c r="A34" s="644"/>
      <c r="B34" s="134" t="s">
        <v>8</v>
      </c>
      <c r="C34" s="134" t="s">
        <v>9</v>
      </c>
      <c r="D34" s="134" t="s">
        <v>9</v>
      </c>
      <c r="E34" s="135" t="s">
        <v>9</v>
      </c>
    </row>
    <row r="35" spans="1:5" ht="15.75" thickBot="1" x14ac:dyDescent="0.3">
      <c r="A35" s="141" t="s">
        <v>24</v>
      </c>
      <c r="B35" s="142">
        <f>SUM(B36:B37)</f>
        <v>274678</v>
      </c>
      <c r="C35" s="142">
        <f>SUM(C36:C37)</f>
        <v>274678</v>
      </c>
      <c r="D35" s="142">
        <f>SUM(D36:D37)</f>
        <v>274678</v>
      </c>
      <c r="E35" s="137">
        <f>SUM(E36:E37)</f>
        <v>282678</v>
      </c>
    </row>
    <row r="36" spans="1:5" ht="15.75" thickBot="1" x14ac:dyDescent="0.3">
      <c r="A36" s="143" t="s">
        <v>57</v>
      </c>
      <c r="B36" s="144">
        <v>274678</v>
      </c>
      <c r="C36" s="144">
        <v>274678</v>
      </c>
      <c r="D36" s="144">
        <v>274678</v>
      </c>
      <c r="E36" s="145">
        <v>282678</v>
      </c>
    </row>
    <row r="37" spans="1:5" ht="19.5" customHeight="1" thickBot="1" x14ac:dyDescent="0.3">
      <c r="A37" s="143" t="s">
        <v>58</v>
      </c>
      <c r="B37" s="144"/>
      <c r="C37" s="144"/>
      <c r="D37" s="144"/>
      <c r="E37" s="145"/>
    </row>
    <row r="38" spans="1:5" ht="24.75" thickBot="1" x14ac:dyDescent="0.3">
      <c r="A38" s="141" t="s">
        <v>25</v>
      </c>
      <c r="B38" s="142">
        <f>SUM(B39:B40)</f>
        <v>52322</v>
      </c>
      <c r="C38" s="142">
        <f>SUM(C39:C40)</f>
        <v>52322</v>
      </c>
      <c r="D38" s="142">
        <f>SUM(D39:D40)</f>
        <v>52322</v>
      </c>
      <c r="E38" s="146">
        <f>SUM(E39:E40)</f>
        <v>52322</v>
      </c>
    </row>
    <row r="39" spans="1:5" ht="15.75" thickBot="1" x14ac:dyDescent="0.3">
      <c r="A39" s="143" t="s">
        <v>57</v>
      </c>
      <c r="B39" s="144">
        <v>52322</v>
      </c>
      <c r="C39" s="144">
        <v>52322</v>
      </c>
      <c r="D39" s="144">
        <v>52322</v>
      </c>
      <c r="E39" s="145">
        <v>52322</v>
      </c>
    </row>
    <row r="40" spans="1:5" ht="15.75" thickBot="1" x14ac:dyDescent="0.3">
      <c r="A40" s="143" t="s">
        <v>58</v>
      </c>
      <c r="B40" s="144"/>
      <c r="C40" s="144"/>
      <c r="D40" s="144"/>
      <c r="E40" s="145"/>
    </row>
    <row r="41" spans="1:5" ht="15.75" thickBot="1" x14ac:dyDescent="0.3">
      <c r="A41" s="141" t="s">
        <v>26</v>
      </c>
      <c r="B41" s="142">
        <f>SUM(B42:B43)</f>
        <v>0</v>
      </c>
      <c r="C41" s="142">
        <f>SUM(C42:C43)</f>
        <v>0</v>
      </c>
      <c r="D41" s="142">
        <f>SUM(D42:D43)</f>
        <v>0</v>
      </c>
      <c r="E41" s="146">
        <f>SUM(E42:E43)</f>
        <v>0</v>
      </c>
    </row>
    <row r="42" spans="1:5" ht="15.75" thickBot="1" x14ac:dyDescent="0.3">
      <c r="A42" s="143" t="s">
        <v>57</v>
      </c>
      <c r="B42" s="144"/>
      <c r="C42" s="142"/>
      <c r="D42" s="142"/>
      <c r="E42" s="146"/>
    </row>
    <row r="43" spans="1:5" ht="29.25" customHeight="1" thickBot="1" x14ac:dyDescent="0.3">
      <c r="A43" s="143" t="s">
        <v>58</v>
      </c>
      <c r="B43" s="144"/>
      <c r="C43" s="142"/>
      <c r="D43" s="142"/>
      <c r="E43" s="146"/>
    </row>
    <row r="44" spans="1:5" ht="15.75" thickBot="1" x14ac:dyDescent="0.3">
      <c r="A44" s="141" t="s">
        <v>27</v>
      </c>
      <c r="B44" s="144"/>
      <c r="C44" s="142"/>
      <c r="D44" s="142"/>
      <c r="E44" s="146"/>
    </row>
    <row r="45" spans="1:5" ht="12.75" customHeight="1" thickBot="1" x14ac:dyDescent="0.3">
      <c r="A45" s="143" t="s">
        <v>57</v>
      </c>
      <c r="B45" s="144"/>
      <c r="C45" s="142"/>
      <c r="D45" s="142"/>
      <c r="E45" s="146"/>
    </row>
    <row r="46" spans="1:5" ht="9" customHeight="1" thickBot="1" x14ac:dyDescent="0.3">
      <c r="A46" s="143" t="s">
        <v>58</v>
      </c>
      <c r="B46" s="144"/>
      <c r="C46" s="142"/>
      <c r="D46" s="142"/>
      <c r="E46" s="146"/>
    </row>
    <row r="47" spans="1:5" ht="15.75" thickBot="1" x14ac:dyDescent="0.3">
      <c r="A47" s="141" t="s">
        <v>28</v>
      </c>
      <c r="B47" s="144"/>
      <c r="C47" s="142"/>
      <c r="D47" s="142"/>
      <c r="E47" s="146"/>
    </row>
    <row r="48" spans="1:5" ht="15.75" thickBot="1" x14ac:dyDescent="0.3">
      <c r="A48" s="143" t="s">
        <v>57</v>
      </c>
      <c r="B48" s="144"/>
      <c r="C48" s="142"/>
      <c r="D48" s="142"/>
      <c r="E48" s="146"/>
    </row>
    <row r="49" spans="1:5" ht="15.75" thickBot="1" x14ac:dyDescent="0.3">
      <c r="A49" s="143" t="s">
        <v>58</v>
      </c>
      <c r="B49" s="144"/>
      <c r="C49" s="142"/>
      <c r="D49" s="142"/>
      <c r="E49" s="146"/>
    </row>
    <row r="50" spans="1:5" ht="15.75" thickBot="1" x14ac:dyDescent="0.3">
      <c r="A50" s="141" t="s">
        <v>29</v>
      </c>
      <c r="B50" s="144"/>
      <c r="C50" s="142"/>
      <c r="D50" s="142"/>
      <c r="E50" s="146"/>
    </row>
    <row r="51" spans="1:5" ht="15.75" thickBot="1" x14ac:dyDescent="0.3">
      <c r="A51" s="143" t="s">
        <v>57</v>
      </c>
      <c r="B51" s="144"/>
      <c r="C51" s="142"/>
      <c r="D51" s="142"/>
      <c r="E51" s="146"/>
    </row>
    <row r="52" spans="1:5" ht="15.75" thickBot="1" x14ac:dyDescent="0.3">
      <c r="A52" s="143" t="s">
        <v>58</v>
      </c>
      <c r="B52" s="144"/>
      <c r="C52" s="142"/>
      <c r="D52" s="142"/>
      <c r="E52" s="146"/>
    </row>
    <row r="53" spans="1:5" ht="18.75" customHeight="1" thickBot="1" x14ac:dyDescent="0.3">
      <c r="A53" s="141" t="s">
        <v>30</v>
      </c>
      <c r="B53" s="144">
        <v>0</v>
      </c>
      <c r="C53" s="142">
        <v>0</v>
      </c>
      <c r="D53" s="142">
        <f>C53*1.03*0.99</f>
        <v>0</v>
      </c>
      <c r="E53" s="146">
        <f>D53*1.03*0.99</f>
        <v>0</v>
      </c>
    </row>
    <row r="54" spans="1:5" ht="12.75" customHeight="1" thickBot="1" x14ac:dyDescent="0.3">
      <c r="A54" s="143" t="s">
        <v>57</v>
      </c>
      <c r="B54" s="144"/>
      <c r="C54" s="147"/>
      <c r="D54" s="147"/>
      <c r="E54" s="148"/>
    </row>
    <row r="55" spans="1:5" ht="9" customHeight="1" thickBot="1" x14ac:dyDescent="0.3">
      <c r="A55" s="143" t="s">
        <v>58</v>
      </c>
      <c r="B55" s="144"/>
      <c r="C55" s="149"/>
      <c r="D55" s="147"/>
      <c r="E55" s="148"/>
    </row>
    <row r="56" spans="1:5" ht="24.75" customHeight="1" thickBot="1" x14ac:dyDescent="0.3">
      <c r="A56" s="150" t="s">
        <v>881</v>
      </c>
      <c r="B56" s="144">
        <f>B53+B50+B47+B44+B41+B38+B35</f>
        <v>327000</v>
      </c>
      <c r="C56" s="144">
        <f>C53+C50+C47+C44+C41+C38+C35</f>
        <v>327000</v>
      </c>
      <c r="D56" s="144">
        <f>D53+D50+D47+D44+D41+D38+D35</f>
        <v>327000</v>
      </c>
      <c r="E56" s="145">
        <f>E53+E50+E47+E44+E41+E38+E35</f>
        <v>335000</v>
      </c>
    </row>
    <row r="57" spans="1:5" ht="24.75" customHeight="1" thickBot="1" x14ac:dyDescent="0.3">
      <c r="A57" s="151" t="s">
        <v>32</v>
      </c>
      <c r="B57" s="152">
        <f>IF(B56-B27=0,0,"Error")</f>
        <v>0</v>
      </c>
      <c r="C57" s="152">
        <f>IF(C56-C27=0,0,"Error")</f>
        <v>0</v>
      </c>
      <c r="D57" s="152">
        <f>IF(D56-D27=0,0,"Error")</f>
        <v>0</v>
      </c>
      <c r="E57" s="153">
        <f>IF(E56-E27=0,0,"Error")</f>
        <v>0</v>
      </c>
    </row>
    <row r="58" spans="1:5" ht="24.75" customHeight="1" thickBot="1" x14ac:dyDescent="0.3">
      <c r="A58" s="154" t="s">
        <v>40</v>
      </c>
      <c r="B58" s="645" t="s">
        <v>882</v>
      </c>
      <c r="C58" s="646"/>
      <c r="D58" s="646"/>
      <c r="E58" s="647"/>
    </row>
    <row r="59" spans="1:5" ht="10.5" customHeight="1" thickBot="1" x14ac:dyDescent="0.3">
      <c r="A59" s="131" t="s">
        <v>15</v>
      </c>
      <c r="B59" s="648" t="s">
        <v>883</v>
      </c>
      <c r="C59" s="649"/>
      <c r="D59" s="649"/>
      <c r="E59" s="650"/>
    </row>
    <row r="60" spans="1:5" ht="17.25" customHeight="1" thickBot="1" x14ac:dyDescent="0.3">
      <c r="A60" s="131" t="s">
        <v>16</v>
      </c>
      <c r="B60" s="645" t="s">
        <v>884</v>
      </c>
      <c r="C60" s="646"/>
      <c r="D60" s="646"/>
      <c r="E60" s="647"/>
    </row>
    <row r="61" spans="1:5" ht="17.25" customHeight="1" x14ac:dyDescent="0.25">
      <c r="A61" s="643"/>
      <c r="B61" s="132">
        <v>2019</v>
      </c>
      <c r="C61" s="132">
        <v>2020</v>
      </c>
      <c r="D61" s="132">
        <v>2021</v>
      </c>
      <c r="E61" s="133">
        <v>2022</v>
      </c>
    </row>
    <row r="62" spans="1:5" ht="15.75" thickBot="1" x14ac:dyDescent="0.3">
      <c r="A62" s="644"/>
      <c r="B62" s="134" t="s">
        <v>8</v>
      </c>
      <c r="C62" s="134" t="s">
        <v>9</v>
      </c>
      <c r="D62" s="134" t="s">
        <v>9</v>
      </c>
      <c r="E62" s="135" t="s">
        <v>9</v>
      </c>
    </row>
    <row r="63" spans="1:5" ht="15.75" thickBot="1" x14ac:dyDescent="0.3">
      <c r="A63" s="131" t="s">
        <v>17</v>
      </c>
      <c r="B63" s="136">
        <v>2000</v>
      </c>
      <c r="C63" s="136">
        <v>2200</v>
      </c>
      <c r="D63" s="136">
        <v>2200</v>
      </c>
      <c r="E63" s="137">
        <v>2200</v>
      </c>
    </row>
    <row r="64" spans="1:5" ht="17.25" customHeight="1" thickBot="1" x14ac:dyDescent="0.3">
      <c r="A64" s="131" t="s">
        <v>18</v>
      </c>
      <c r="B64" s="136">
        <v>91402</v>
      </c>
      <c r="C64" s="136">
        <v>100050</v>
      </c>
      <c r="D64" s="136">
        <v>100400</v>
      </c>
      <c r="E64" s="137">
        <v>100400</v>
      </c>
    </row>
    <row r="65" spans="1:5" ht="15.75" thickBot="1" x14ac:dyDescent="0.3">
      <c r="A65" s="131" t="s">
        <v>19</v>
      </c>
      <c r="B65" s="136">
        <f>B64/B63</f>
        <v>45.701000000000001</v>
      </c>
      <c r="C65" s="136">
        <f>C64/C63</f>
        <v>45.477272727272727</v>
      </c>
      <c r="D65" s="136">
        <f>D64/D63</f>
        <v>45.636363636363633</v>
      </c>
      <c r="E65" s="137">
        <f>E64/E63</f>
        <v>45.636363636363633</v>
      </c>
    </row>
    <row r="66" spans="1:5" ht="15.75" thickBot="1" x14ac:dyDescent="0.3">
      <c r="A66" s="131" t="s">
        <v>20</v>
      </c>
      <c r="B66" s="138"/>
      <c r="C66" s="139">
        <f t="shared" ref="C66:E68" si="1">C63/B63-1</f>
        <v>0.10000000000000009</v>
      </c>
      <c r="D66" s="139">
        <f t="shared" si="1"/>
        <v>0</v>
      </c>
      <c r="E66" s="140">
        <f t="shared" si="1"/>
        <v>0</v>
      </c>
    </row>
    <row r="67" spans="1:5" ht="15.75" thickBot="1" x14ac:dyDescent="0.3">
      <c r="A67" s="131" t="s">
        <v>22</v>
      </c>
      <c r="B67" s="138"/>
      <c r="C67" s="139">
        <f t="shared" si="1"/>
        <v>9.4614997483643659E-2</v>
      </c>
      <c r="D67" s="139">
        <f t="shared" si="1"/>
        <v>3.4982508745626806E-3</v>
      </c>
      <c r="E67" s="140">
        <f t="shared" si="1"/>
        <v>0</v>
      </c>
    </row>
    <row r="68" spans="1:5" ht="15.75" thickBot="1" x14ac:dyDescent="0.3">
      <c r="A68" s="131" t="s">
        <v>23</v>
      </c>
      <c r="B68" s="138"/>
      <c r="C68" s="139">
        <f t="shared" si="1"/>
        <v>-4.8954568330512593E-3</v>
      </c>
      <c r="D68" s="139">
        <f t="shared" si="1"/>
        <v>3.4982508745626806E-3</v>
      </c>
      <c r="E68" s="140">
        <f t="shared" si="1"/>
        <v>0</v>
      </c>
    </row>
    <row r="69" spans="1:5" ht="25.5" customHeight="1" thickBot="1" x14ac:dyDescent="0.3">
      <c r="A69" s="651" t="s">
        <v>885</v>
      </c>
      <c r="B69" s="652"/>
      <c r="C69" s="652"/>
      <c r="D69" s="652"/>
      <c r="E69" s="653"/>
    </row>
    <row r="70" spans="1:5" x14ac:dyDescent="0.25">
      <c r="A70" s="643"/>
      <c r="B70" s="132">
        <v>2019</v>
      </c>
      <c r="C70" s="132">
        <v>2020</v>
      </c>
      <c r="D70" s="132">
        <v>2021</v>
      </c>
      <c r="E70" s="133">
        <v>2022</v>
      </c>
    </row>
    <row r="71" spans="1:5" ht="12.75" customHeight="1" thickBot="1" x14ac:dyDescent="0.3">
      <c r="A71" s="644"/>
      <c r="B71" s="134" t="s">
        <v>8</v>
      </c>
      <c r="C71" s="134" t="s">
        <v>9</v>
      </c>
      <c r="D71" s="134" t="s">
        <v>9</v>
      </c>
      <c r="E71" s="135" t="s">
        <v>9</v>
      </c>
    </row>
    <row r="72" spans="1:5" ht="9" customHeight="1" thickBot="1" x14ac:dyDescent="0.3">
      <c r="A72" s="141" t="s">
        <v>24</v>
      </c>
      <c r="B72" s="142">
        <f>SUM(B73:B74)</f>
        <v>0</v>
      </c>
      <c r="C72" s="142">
        <f>SUM(C73:C74)</f>
        <v>0</v>
      </c>
      <c r="D72" s="142">
        <f>SUM(D73:D74)</f>
        <v>0</v>
      </c>
      <c r="E72" s="146">
        <f>SUM(E73:E74)</f>
        <v>0</v>
      </c>
    </row>
    <row r="73" spans="1:5" ht="15.75" thickBot="1" x14ac:dyDescent="0.3">
      <c r="A73" s="143" t="s">
        <v>57</v>
      </c>
      <c r="B73" s="144"/>
      <c r="C73" s="144"/>
      <c r="D73" s="144"/>
      <c r="E73" s="145"/>
    </row>
    <row r="74" spans="1:5" ht="15.75" thickBot="1" x14ac:dyDescent="0.3">
      <c r="A74" s="143" t="s">
        <v>58</v>
      </c>
      <c r="B74" s="144"/>
      <c r="C74" s="144"/>
      <c r="D74" s="144"/>
      <c r="E74" s="145"/>
    </row>
    <row r="75" spans="1:5" ht="24.75" thickBot="1" x14ac:dyDescent="0.3">
      <c r="A75" s="141" t="s">
        <v>25</v>
      </c>
      <c r="B75" s="142">
        <f>SUM(B76:B77)</f>
        <v>0</v>
      </c>
      <c r="C75" s="142">
        <f>SUM(C76:C77)</f>
        <v>0</v>
      </c>
      <c r="D75" s="142">
        <f>SUM(D76:D77)</f>
        <v>0</v>
      </c>
      <c r="E75" s="146">
        <f>SUM(E76:E77)</f>
        <v>0</v>
      </c>
    </row>
    <row r="76" spans="1:5" ht="15.75" thickBot="1" x14ac:dyDescent="0.3">
      <c r="A76" s="143" t="s">
        <v>57</v>
      </c>
      <c r="B76" s="144"/>
      <c r="C76" s="144"/>
      <c r="D76" s="144"/>
      <c r="E76" s="145"/>
    </row>
    <row r="77" spans="1:5" ht="15.75" thickBot="1" x14ac:dyDescent="0.3">
      <c r="A77" s="143" t="s">
        <v>58</v>
      </c>
      <c r="B77" s="144"/>
      <c r="C77" s="144"/>
      <c r="D77" s="144"/>
      <c r="E77" s="145"/>
    </row>
    <row r="78" spans="1:5" ht="15.75" thickBot="1" x14ac:dyDescent="0.3">
      <c r="A78" s="141" t="s">
        <v>26</v>
      </c>
      <c r="B78" s="142">
        <f>SUM(B79:B80)</f>
        <v>91402</v>
      </c>
      <c r="C78" s="142">
        <f>SUM(C79:C80)</f>
        <v>100050</v>
      </c>
      <c r="D78" s="142">
        <f>SUM(D79:D80)</f>
        <v>100400</v>
      </c>
      <c r="E78" s="146">
        <f>SUM(E79:E80)</f>
        <v>100400</v>
      </c>
    </row>
    <row r="79" spans="1:5" ht="15.75" customHeight="1" thickBot="1" x14ac:dyDescent="0.3">
      <c r="A79" s="143" t="s">
        <v>57</v>
      </c>
      <c r="B79" s="144">
        <v>91402</v>
      </c>
      <c r="C79" s="144">
        <v>100050</v>
      </c>
      <c r="D79" s="144">
        <v>100400</v>
      </c>
      <c r="E79" s="145">
        <v>100400</v>
      </c>
    </row>
    <row r="80" spans="1:5" ht="12.75" customHeight="1" thickBot="1" x14ac:dyDescent="0.3">
      <c r="A80" s="143" t="s">
        <v>58</v>
      </c>
      <c r="B80" s="144"/>
      <c r="C80" s="144"/>
      <c r="D80" s="144"/>
      <c r="E80" s="145"/>
    </row>
    <row r="81" spans="1:5" ht="13.5" customHeight="1" thickBot="1" x14ac:dyDescent="0.3">
      <c r="A81" s="141" t="s">
        <v>27</v>
      </c>
      <c r="B81" s="144"/>
      <c r="C81" s="142"/>
      <c r="D81" s="142"/>
      <c r="E81" s="146"/>
    </row>
    <row r="82" spans="1:5" ht="23.25" customHeight="1" thickBot="1" x14ac:dyDescent="0.3">
      <c r="A82" s="143" t="s">
        <v>57</v>
      </c>
      <c r="B82" s="144"/>
      <c r="C82" s="142"/>
      <c r="D82" s="142"/>
      <c r="E82" s="146"/>
    </row>
    <row r="83" spans="1:5" ht="15.75" thickBot="1" x14ac:dyDescent="0.3">
      <c r="A83" s="143" t="s">
        <v>58</v>
      </c>
      <c r="B83" s="144"/>
      <c r="C83" s="142"/>
      <c r="D83" s="142"/>
      <c r="E83" s="146"/>
    </row>
    <row r="84" spans="1:5" ht="15.75" thickBot="1" x14ac:dyDescent="0.3">
      <c r="A84" s="141" t="s">
        <v>28</v>
      </c>
      <c r="B84" s="144"/>
      <c r="C84" s="142"/>
      <c r="D84" s="142"/>
      <c r="E84" s="146"/>
    </row>
    <row r="85" spans="1:5" ht="15" customHeight="1" thickBot="1" x14ac:dyDescent="0.3">
      <c r="A85" s="143" t="s">
        <v>57</v>
      </c>
      <c r="B85" s="144"/>
      <c r="C85" s="142"/>
      <c r="D85" s="142"/>
      <c r="E85" s="146"/>
    </row>
    <row r="86" spans="1:5" ht="11.25" customHeight="1" thickBot="1" x14ac:dyDescent="0.3">
      <c r="A86" s="143" t="s">
        <v>58</v>
      </c>
      <c r="B86" s="144"/>
      <c r="C86" s="142"/>
      <c r="D86" s="142"/>
      <c r="E86" s="146"/>
    </row>
    <row r="87" spans="1:5" ht="15.75" customHeight="1" thickBot="1" x14ac:dyDescent="0.3">
      <c r="A87" s="141" t="s">
        <v>29</v>
      </c>
      <c r="B87" s="144"/>
      <c r="C87" s="142"/>
      <c r="D87" s="142"/>
      <c r="E87" s="146"/>
    </row>
    <row r="88" spans="1:5" ht="12" customHeight="1" thickBot="1" x14ac:dyDescent="0.3">
      <c r="A88" s="143" t="s">
        <v>57</v>
      </c>
      <c r="B88" s="144"/>
      <c r="C88" s="142"/>
      <c r="D88" s="142"/>
      <c r="E88" s="146"/>
    </row>
    <row r="89" spans="1:5" ht="15.75" thickBot="1" x14ac:dyDescent="0.3">
      <c r="A89" s="143" t="s">
        <v>58</v>
      </c>
      <c r="B89" s="144"/>
      <c r="C89" s="142"/>
      <c r="D89" s="142"/>
      <c r="E89" s="146"/>
    </row>
    <row r="90" spans="1:5" ht="23.25" customHeight="1" thickBot="1" x14ac:dyDescent="0.3">
      <c r="A90" s="141" t="s">
        <v>30</v>
      </c>
      <c r="B90" s="144"/>
      <c r="C90" s="142"/>
      <c r="D90" s="142"/>
      <c r="E90" s="146"/>
    </row>
    <row r="91" spans="1:5" ht="15.75" thickBot="1" x14ac:dyDescent="0.3">
      <c r="A91" s="143" t="s">
        <v>57</v>
      </c>
      <c r="B91" s="144"/>
      <c r="C91" s="142"/>
      <c r="D91" s="142"/>
      <c r="E91" s="146"/>
    </row>
    <row r="92" spans="1:5" ht="12.75" customHeight="1" thickBot="1" x14ac:dyDescent="0.3">
      <c r="A92" s="143" t="s">
        <v>58</v>
      </c>
      <c r="B92" s="144"/>
      <c r="C92" s="142"/>
      <c r="D92" s="142"/>
      <c r="E92" s="146"/>
    </row>
    <row r="93" spans="1:5" ht="9" customHeight="1" thickBot="1" x14ac:dyDescent="0.3">
      <c r="A93" s="155" t="s">
        <v>64</v>
      </c>
      <c r="B93" s="144">
        <f>B90+B87+B84+B81+B78+B75+B72</f>
        <v>91402</v>
      </c>
      <c r="C93" s="144">
        <f>C90+C87+C84+C81+C78+C75+C72</f>
        <v>100050</v>
      </c>
      <c r="D93" s="144">
        <f>D90+D87+D84+D81+D78+D75+D72</f>
        <v>100400</v>
      </c>
      <c r="E93" s="145">
        <f>E90+E87+E84+E81+E78+E75+E72</f>
        <v>100400</v>
      </c>
    </row>
    <row r="94" spans="1:5" ht="15.75" thickBot="1" x14ac:dyDescent="0.3">
      <c r="A94" s="151" t="s">
        <v>32</v>
      </c>
      <c r="B94" s="152">
        <f>IF(B93-B64=0,0,"Error")</f>
        <v>0</v>
      </c>
      <c r="C94" s="152">
        <f>IF(C93-C64=0,0,"Error")</f>
        <v>0</v>
      </c>
      <c r="D94" s="152">
        <f>IF(D93-D64=0,0,"Error")</f>
        <v>0</v>
      </c>
      <c r="E94" s="153">
        <f>IF(E93-E64=0,0,"Error")</f>
        <v>0</v>
      </c>
    </row>
    <row r="95" spans="1:5" ht="20.25" customHeight="1" thickBot="1" x14ac:dyDescent="0.3">
      <c r="A95" s="154" t="s">
        <v>47</v>
      </c>
      <c r="B95" s="648" t="s">
        <v>886</v>
      </c>
      <c r="C95" s="649"/>
      <c r="D95" s="649"/>
      <c r="E95" s="650"/>
    </row>
    <row r="96" spans="1:5" ht="20.25" customHeight="1" thickBot="1" x14ac:dyDescent="0.3">
      <c r="A96" s="131" t="s">
        <v>15</v>
      </c>
      <c r="B96" s="648" t="s">
        <v>887</v>
      </c>
      <c r="C96" s="649"/>
      <c r="D96" s="649"/>
      <c r="E96" s="650"/>
    </row>
    <row r="97" spans="1:5" ht="15.75" thickBot="1" x14ac:dyDescent="0.3">
      <c r="A97" s="131" t="s">
        <v>16</v>
      </c>
      <c r="B97" s="659" t="s">
        <v>888</v>
      </c>
      <c r="C97" s="660"/>
      <c r="D97" s="660"/>
      <c r="E97" s="661"/>
    </row>
    <row r="98" spans="1:5" x14ac:dyDescent="0.25">
      <c r="A98" s="643"/>
      <c r="B98" s="132">
        <v>2019</v>
      </c>
      <c r="C98" s="132">
        <v>2020</v>
      </c>
      <c r="D98" s="132">
        <v>2021</v>
      </c>
      <c r="E98" s="133">
        <v>2022</v>
      </c>
    </row>
    <row r="99" spans="1:5" ht="15.75" thickBot="1" x14ac:dyDescent="0.3">
      <c r="A99" s="644"/>
      <c r="B99" s="134" t="s">
        <v>8</v>
      </c>
      <c r="C99" s="134" t="s">
        <v>9</v>
      </c>
      <c r="D99" s="134" t="s">
        <v>9</v>
      </c>
      <c r="E99" s="135" t="s">
        <v>9</v>
      </c>
    </row>
    <row r="100" spans="1:5" ht="15.75" customHeight="1" thickBot="1" x14ac:dyDescent="0.3">
      <c r="A100" s="131" t="s">
        <v>17</v>
      </c>
      <c r="B100" s="156">
        <v>150</v>
      </c>
      <c r="C100" s="156">
        <v>160</v>
      </c>
      <c r="D100" s="156">
        <v>160</v>
      </c>
      <c r="E100" s="157">
        <v>160</v>
      </c>
    </row>
    <row r="101" spans="1:5" ht="12.75" customHeight="1" thickBot="1" x14ac:dyDescent="0.3">
      <c r="A101" s="131" t="s">
        <v>18</v>
      </c>
      <c r="B101" s="136">
        <v>28198</v>
      </c>
      <c r="C101" s="136">
        <v>30150</v>
      </c>
      <c r="D101" s="136">
        <v>30300</v>
      </c>
      <c r="E101" s="137">
        <v>30300</v>
      </c>
    </row>
    <row r="102" spans="1:5" ht="13.5" customHeight="1" thickBot="1" x14ac:dyDescent="0.3">
      <c r="A102" s="131" t="s">
        <v>19</v>
      </c>
      <c r="B102" s="136">
        <f>B101/B100</f>
        <v>187.98666666666668</v>
      </c>
      <c r="C102" s="136">
        <f>C101/C100</f>
        <v>188.4375</v>
      </c>
      <c r="D102" s="136">
        <f>D101/D100</f>
        <v>189.375</v>
      </c>
      <c r="E102" s="137">
        <f>E101/E100</f>
        <v>189.375</v>
      </c>
    </row>
    <row r="103" spans="1:5" ht="23.25" customHeight="1" thickBot="1" x14ac:dyDescent="0.3">
      <c r="A103" s="131" t="s">
        <v>20</v>
      </c>
      <c r="B103" s="138"/>
      <c r="C103" s="139">
        <f t="shared" ref="C103:E105" si="2">C100/B100-1</f>
        <v>6.6666666666666652E-2</v>
      </c>
      <c r="D103" s="139">
        <f t="shared" si="2"/>
        <v>0</v>
      </c>
      <c r="E103" s="140">
        <f t="shared" si="2"/>
        <v>0</v>
      </c>
    </row>
    <row r="104" spans="1:5" ht="15.75" thickBot="1" x14ac:dyDescent="0.3">
      <c r="A104" s="131" t="s">
        <v>22</v>
      </c>
      <c r="B104" s="138"/>
      <c r="C104" s="139">
        <f t="shared" si="2"/>
        <v>6.9224767714022306E-2</v>
      </c>
      <c r="D104" s="139">
        <f t="shared" si="2"/>
        <v>4.9751243781095411E-3</v>
      </c>
      <c r="E104" s="140">
        <f t="shared" si="2"/>
        <v>0</v>
      </c>
    </row>
    <row r="105" spans="1:5" ht="15.75" thickBot="1" x14ac:dyDescent="0.3">
      <c r="A105" s="131" t="s">
        <v>23</v>
      </c>
      <c r="B105" s="138"/>
      <c r="C105" s="139">
        <f t="shared" si="2"/>
        <v>2.398219731895912E-3</v>
      </c>
      <c r="D105" s="139">
        <f t="shared" si="2"/>
        <v>4.9751243781095411E-3</v>
      </c>
      <c r="E105" s="140">
        <f t="shared" si="2"/>
        <v>0</v>
      </c>
    </row>
    <row r="106" spans="1:5" ht="15.75" thickBot="1" x14ac:dyDescent="0.3">
      <c r="A106" s="651" t="s">
        <v>885</v>
      </c>
      <c r="B106" s="652"/>
      <c r="C106" s="652"/>
      <c r="D106" s="652"/>
      <c r="E106" s="653"/>
    </row>
    <row r="107" spans="1:5" x14ac:dyDescent="0.25">
      <c r="A107" s="643"/>
      <c r="B107" s="132">
        <v>2019</v>
      </c>
      <c r="C107" s="132">
        <v>2020</v>
      </c>
      <c r="D107" s="132">
        <v>2021</v>
      </c>
      <c r="E107" s="133">
        <v>2022</v>
      </c>
    </row>
    <row r="108" spans="1:5" ht="15.75" thickBot="1" x14ac:dyDescent="0.3">
      <c r="A108" s="644"/>
      <c r="B108" s="134" t="s">
        <v>8</v>
      </c>
      <c r="C108" s="134" t="s">
        <v>9</v>
      </c>
      <c r="D108" s="134" t="s">
        <v>9</v>
      </c>
      <c r="E108" s="135" t="s">
        <v>9</v>
      </c>
    </row>
    <row r="109" spans="1:5" ht="15.75" thickBot="1" x14ac:dyDescent="0.3">
      <c r="A109" s="141" t="s">
        <v>24</v>
      </c>
      <c r="B109" s="142">
        <f>SUM(B110:B111)</f>
        <v>13000</v>
      </c>
      <c r="C109" s="142">
        <f>SUM(C110:C111)</f>
        <v>13000</v>
      </c>
      <c r="D109" s="142">
        <f>SUM(D110:D111)</f>
        <v>13000</v>
      </c>
      <c r="E109" s="146">
        <f>SUM(E110:E111)</f>
        <v>13000</v>
      </c>
    </row>
    <row r="110" spans="1:5" ht="17.25" customHeight="1" thickBot="1" x14ac:dyDescent="0.3">
      <c r="A110" s="143" t="s">
        <v>57</v>
      </c>
      <c r="B110" s="144">
        <v>13000</v>
      </c>
      <c r="C110" s="144">
        <v>13000</v>
      </c>
      <c r="D110" s="144">
        <v>13000</v>
      </c>
      <c r="E110" s="145">
        <v>13000</v>
      </c>
    </row>
    <row r="111" spans="1:5" ht="15.75" thickBot="1" x14ac:dyDescent="0.3">
      <c r="A111" s="143" t="s">
        <v>58</v>
      </c>
      <c r="B111" s="144"/>
      <c r="C111" s="144"/>
      <c r="D111" s="144"/>
      <c r="E111" s="145"/>
    </row>
    <row r="112" spans="1:5" ht="12.75" customHeight="1" thickBot="1" x14ac:dyDescent="0.3">
      <c r="A112" s="141" t="s">
        <v>25</v>
      </c>
      <c r="B112" s="142">
        <f>SUM(B113:B114)</f>
        <v>2300</v>
      </c>
      <c r="C112" s="142">
        <f>SUM(C113:C114)</f>
        <v>2300</v>
      </c>
      <c r="D112" s="142">
        <f>SUM(D113:D114)</f>
        <v>2300</v>
      </c>
      <c r="E112" s="146">
        <f>SUM(E113:E114)</f>
        <v>2300</v>
      </c>
    </row>
    <row r="113" spans="1:5" ht="9" customHeight="1" thickBot="1" x14ac:dyDescent="0.3">
      <c r="A113" s="143" t="s">
        <v>57</v>
      </c>
      <c r="B113" s="144">
        <v>2300</v>
      </c>
      <c r="C113" s="144">
        <v>2300</v>
      </c>
      <c r="D113" s="144">
        <v>2300</v>
      </c>
      <c r="E113" s="145">
        <v>2300</v>
      </c>
    </row>
    <row r="114" spans="1:5" ht="15.75" thickBot="1" x14ac:dyDescent="0.3">
      <c r="A114" s="143" t="s">
        <v>58</v>
      </c>
      <c r="B114" s="144"/>
      <c r="C114" s="144"/>
      <c r="D114" s="144"/>
      <c r="E114" s="145"/>
    </row>
    <row r="115" spans="1:5" ht="15.75" thickBot="1" x14ac:dyDescent="0.3">
      <c r="A115" s="141" t="s">
        <v>26</v>
      </c>
      <c r="B115" s="158">
        <f>SUM(B116:B117)</f>
        <v>12898</v>
      </c>
      <c r="C115" s="158">
        <f>SUM(C116:C117)</f>
        <v>14850</v>
      </c>
      <c r="D115" s="158">
        <f>SUM(D116:D117)</f>
        <v>15000</v>
      </c>
      <c r="E115" s="159">
        <f>SUM(E116:E117)</f>
        <v>15000</v>
      </c>
    </row>
    <row r="116" spans="1:5" ht="15.75" thickBot="1" x14ac:dyDescent="0.3">
      <c r="A116" s="143" t="s">
        <v>57</v>
      </c>
      <c r="B116" s="144">
        <v>12898</v>
      </c>
      <c r="C116" s="144">
        <v>14850</v>
      </c>
      <c r="D116" s="144">
        <v>15000</v>
      </c>
      <c r="E116" s="145">
        <v>15000</v>
      </c>
    </row>
    <row r="117" spans="1:5" ht="15.75" thickBot="1" x14ac:dyDescent="0.3">
      <c r="A117" s="143" t="s">
        <v>58</v>
      </c>
      <c r="B117" s="144"/>
      <c r="C117" s="144"/>
      <c r="D117" s="144"/>
      <c r="E117" s="145"/>
    </row>
    <row r="118" spans="1:5" ht="15.75" thickBot="1" x14ac:dyDescent="0.3">
      <c r="A118" s="141" t="s">
        <v>27</v>
      </c>
      <c r="B118" s="144"/>
      <c r="C118" s="142"/>
      <c r="D118" s="142"/>
      <c r="E118" s="146"/>
    </row>
    <row r="119" spans="1:5" ht="15.75" thickBot="1" x14ac:dyDescent="0.3">
      <c r="A119" s="143" t="s">
        <v>57</v>
      </c>
      <c r="B119" s="144"/>
      <c r="C119" s="142"/>
      <c r="D119" s="142"/>
      <c r="E119" s="146"/>
    </row>
    <row r="120" spans="1:5" ht="15.75" customHeight="1" thickBot="1" x14ac:dyDescent="0.3">
      <c r="A120" s="143" t="s">
        <v>58</v>
      </c>
      <c r="B120" s="144"/>
      <c r="C120" s="142"/>
      <c r="D120" s="142"/>
      <c r="E120" s="146"/>
    </row>
    <row r="121" spans="1:5" ht="12.75" customHeight="1" thickBot="1" x14ac:dyDescent="0.3">
      <c r="A121" s="141" t="s">
        <v>28</v>
      </c>
      <c r="B121" s="144"/>
      <c r="C121" s="142"/>
      <c r="D121" s="142"/>
      <c r="E121" s="146"/>
    </row>
    <row r="122" spans="1:5" ht="9" customHeight="1" thickBot="1" x14ac:dyDescent="0.3">
      <c r="A122" s="143" t="s">
        <v>57</v>
      </c>
      <c r="B122" s="144"/>
      <c r="C122" s="142"/>
      <c r="D122" s="142"/>
      <c r="E122" s="146"/>
    </row>
    <row r="123" spans="1:5" ht="23.25" customHeight="1" thickBot="1" x14ac:dyDescent="0.3">
      <c r="A123" s="143" t="s">
        <v>58</v>
      </c>
      <c r="B123" s="144"/>
      <c r="C123" s="142"/>
      <c r="D123" s="142"/>
      <c r="E123" s="146"/>
    </row>
    <row r="124" spans="1:5" ht="15.75" thickBot="1" x14ac:dyDescent="0.3">
      <c r="A124" s="141" t="s">
        <v>29</v>
      </c>
      <c r="B124" s="144">
        <v>0</v>
      </c>
      <c r="C124" s="142">
        <v>0</v>
      </c>
      <c r="D124" s="142">
        <v>0</v>
      </c>
      <c r="E124" s="146">
        <v>0</v>
      </c>
    </row>
    <row r="125" spans="1:5" ht="15.75" thickBot="1" x14ac:dyDescent="0.3">
      <c r="A125" s="143" t="s">
        <v>57</v>
      </c>
      <c r="B125" s="144"/>
      <c r="C125" s="142"/>
      <c r="D125" s="142"/>
      <c r="E125" s="146"/>
    </row>
    <row r="126" spans="1:5" ht="15.75" thickBot="1" x14ac:dyDescent="0.3">
      <c r="A126" s="143" t="s">
        <v>58</v>
      </c>
      <c r="B126" s="144"/>
      <c r="C126" s="142"/>
      <c r="D126" s="142"/>
      <c r="E126" s="146"/>
    </row>
    <row r="127" spans="1:5" ht="24.75" thickBot="1" x14ac:dyDescent="0.3">
      <c r="A127" s="141" t="s">
        <v>30</v>
      </c>
      <c r="B127" s="144"/>
      <c r="C127" s="142"/>
      <c r="D127" s="142"/>
      <c r="E127" s="146"/>
    </row>
    <row r="128" spans="1:5" ht="24" customHeight="1" thickBot="1" x14ac:dyDescent="0.3">
      <c r="A128" s="143" t="s">
        <v>57</v>
      </c>
      <c r="B128" s="144"/>
      <c r="C128" s="142"/>
      <c r="D128" s="142"/>
      <c r="E128" s="146"/>
    </row>
    <row r="129" spans="1:5" ht="15.75" thickBot="1" x14ac:dyDescent="0.3">
      <c r="A129" s="143" t="s">
        <v>58</v>
      </c>
      <c r="B129" s="144"/>
      <c r="C129" s="142"/>
      <c r="D129" s="142"/>
      <c r="E129" s="146"/>
    </row>
    <row r="130" spans="1:5" ht="12.75" customHeight="1" thickBot="1" x14ac:dyDescent="0.3">
      <c r="A130" s="155" t="s">
        <v>64</v>
      </c>
      <c r="B130" s="144">
        <f>B127+B124+B121+B118+B115+B112+B109</f>
        <v>28198</v>
      </c>
      <c r="C130" s="144">
        <f>C127+C124+C121+C118+C115+C112+C109</f>
        <v>30150</v>
      </c>
      <c r="D130" s="144">
        <f>D127+D124+D121+D118+D115+D112+D109</f>
        <v>30300</v>
      </c>
      <c r="E130" s="145">
        <f>E127+E124+E121+E118+E115+E112+E109</f>
        <v>30300</v>
      </c>
    </row>
    <row r="131" spans="1:5" ht="9" customHeight="1" thickBot="1" x14ac:dyDescent="0.3">
      <c r="A131" s="151" t="s">
        <v>32</v>
      </c>
      <c r="B131" s="152">
        <f>IF(B130-B101=0,0,"Error")</f>
        <v>0</v>
      </c>
      <c r="C131" s="152">
        <f>IF(C130-C101=0,0,"Error")</f>
        <v>0</v>
      </c>
      <c r="D131" s="152">
        <f>IF(D130-D101=0,0,"Error")</f>
        <v>0</v>
      </c>
      <c r="E131" s="153">
        <f>IF(E130-E101=0,0,"Error")</f>
        <v>0</v>
      </c>
    </row>
    <row r="132" spans="1:5" s="1" customFormat="1" ht="15.75" thickBot="1" x14ac:dyDescent="0.3">
      <c r="A132" s="154" t="s">
        <v>49</v>
      </c>
      <c r="B132" s="648" t="s">
        <v>889</v>
      </c>
      <c r="C132" s="649"/>
      <c r="D132" s="649"/>
      <c r="E132" s="650"/>
    </row>
    <row r="133" spans="1:5" s="1" customFormat="1" ht="22.5" customHeight="1" thickBot="1" x14ac:dyDescent="0.3">
      <c r="A133" s="131" t="s">
        <v>15</v>
      </c>
      <c r="B133" s="648" t="s">
        <v>890</v>
      </c>
      <c r="C133" s="649"/>
      <c r="D133" s="649"/>
      <c r="E133" s="650"/>
    </row>
    <row r="134" spans="1:5" s="1" customFormat="1" ht="15.75" thickBot="1" x14ac:dyDescent="0.3">
      <c r="A134" s="131" t="s">
        <v>16</v>
      </c>
      <c r="B134" s="656" t="s">
        <v>891</v>
      </c>
      <c r="C134" s="657"/>
      <c r="D134" s="657"/>
      <c r="E134" s="658"/>
    </row>
    <row r="135" spans="1:5" s="1" customFormat="1" x14ac:dyDescent="0.25">
      <c r="A135" s="643"/>
      <c r="B135" s="132">
        <v>2019</v>
      </c>
      <c r="C135" s="132">
        <v>2020</v>
      </c>
      <c r="D135" s="132">
        <v>2021</v>
      </c>
      <c r="E135" s="133">
        <v>2022</v>
      </c>
    </row>
    <row r="136" spans="1:5" s="1" customFormat="1" ht="17.25" customHeight="1" thickBot="1" x14ac:dyDescent="0.3">
      <c r="A136" s="644"/>
      <c r="B136" s="134" t="s">
        <v>8</v>
      </c>
      <c r="C136" s="134" t="s">
        <v>9</v>
      </c>
      <c r="D136" s="134" t="s">
        <v>9</v>
      </c>
      <c r="E136" s="135" t="s">
        <v>9</v>
      </c>
    </row>
    <row r="137" spans="1:5" s="1" customFormat="1" ht="15.75" thickBot="1" x14ac:dyDescent="0.3">
      <c r="A137" s="131" t="s">
        <v>17</v>
      </c>
      <c r="B137" s="156">
        <v>405</v>
      </c>
      <c r="C137" s="156">
        <v>415</v>
      </c>
      <c r="D137" s="156">
        <v>425</v>
      </c>
      <c r="E137" s="157">
        <v>425</v>
      </c>
    </row>
    <row r="138" spans="1:5" s="1" customFormat="1" ht="15.75" customHeight="1" thickBot="1" x14ac:dyDescent="0.3">
      <c r="A138" s="131" t="s">
        <v>18</v>
      </c>
      <c r="B138" s="136">
        <v>71000</v>
      </c>
      <c r="C138" s="136">
        <v>72800</v>
      </c>
      <c r="D138" s="136">
        <v>74300</v>
      </c>
      <c r="E138" s="137">
        <v>74300</v>
      </c>
    </row>
    <row r="139" spans="1:5" s="1" customFormat="1" ht="12.75" customHeight="1" thickBot="1" x14ac:dyDescent="0.3">
      <c r="A139" s="131" t="s">
        <v>19</v>
      </c>
      <c r="B139" s="136">
        <f>B138/B137</f>
        <v>175.30864197530863</v>
      </c>
      <c r="C139" s="136">
        <f>C138/C137</f>
        <v>175.42168674698794</v>
      </c>
      <c r="D139" s="136">
        <f>D138/D137</f>
        <v>174.8235294117647</v>
      </c>
      <c r="E139" s="137">
        <f>E138/E137</f>
        <v>174.8235294117647</v>
      </c>
    </row>
    <row r="140" spans="1:5" s="1" customFormat="1" ht="9" customHeight="1" thickBot="1" x14ac:dyDescent="0.3">
      <c r="A140" s="131" t="s">
        <v>20</v>
      </c>
      <c r="B140" s="138"/>
      <c r="C140" s="139">
        <f t="shared" ref="C140:E142" si="3">C137/B137-1</f>
        <v>2.4691358024691468E-2</v>
      </c>
      <c r="D140" s="139">
        <f t="shared" si="3"/>
        <v>2.4096385542168752E-2</v>
      </c>
      <c r="E140" s="140">
        <f t="shared" si="3"/>
        <v>0</v>
      </c>
    </row>
    <row r="141" spans="1:5" s="1" customFormat="1" ht="23.25" customHeight="1" thickBot="1" x14ac:dyDescent="0.3">
      <c r="A141" s="131" t="s">
        <v>22</v>
      </c>
      <c r="B141" s="138"/>
      <c r="C141" s="139">
        <f t="shared" si="3"/>
        <v>2.5352112676056304E-2</v>
      </c>
      <c r="D141" s="139">
        <f t="shared" si="3"/>
        <v>2.0604395604395531E-2</v>
      </c>
      <c r="E141" s="140">
        <f t="shared" si="3"/>
        <v>0</v>
      </c>
    </row>
    <row r="142" spans="1:5" s="1" customFormat="1" ht="15.75" thickBot="1" x14ac:dyDescent="0.3">
      <c r="A142" s="131" t="s">
        <v>23</v>
      </c>
      <c r="B142" s="138"/>
      <c r="C142" s="139">
        <f t="shared" si="3"/>
        <v>6.4483285253702505E-4</v>
      </c>
      <c r="D142" s="139">
        <f t="shared" si="3"/>
        <v>-3.4098254686489859E-3</v>
      </c>
      <c r="E142" s="140">
        <f t="shared" si="3"/>
        <v>0</v>
      </c>
    </row>
    <row r="143" spans="1:5" s="1" customFormat="1" ht="15.75" thickBot="1" x14ac:dyDescent="0.3">
      <c r="A143" s="651" t="s">
        <v>885</v>
      </c>
      <c r="B143" s="652"/>
      <c r="C143" s="652"/>
      <c r="D143" s="652"/>
      <c r="E143" s="653"/>
    </row>
    <row r="144" spans="1:5" s="1" customFormat="1" x14ac:dyDescent="0.25">
      <c r="A144" s="643"/>
      <c r="B144" s="132">
        <v>2019</v>
      </c>
      <c r="C144" s="132">
        <v>2020</v>
      </c>
      <c r="D144" s="132">
        <v>2021</v>
      </c>
      <c r="E144" s="133">
        <v>2022</v>
      </c>
    </row>
    <row r="145" spans="1:5" s="1" customFormat="1" ht="15.75" thickBot="1" x14ac:dyDescent="0.3">
      <c r="A145" s="644"/>
      <c r="B145" s="134" t="s">
        <v>8</v>
      </c>
      <c r="C145" s="134" t="s">
        <v>9</v>
      </c>
      <c r="D145" s="134" t="s">
        <v>9</v>
      </c>
      <c r="E145" s="135" t="s">
        <v>9</v>
      </c>
    </row>
    <row r="146" spans="1:5" s="1" customFormat="1" ht="24" customHeight="1" thickBot="1" x14ac:dyDescent="0.3">
      <c r="A146" s="141" t="s">
        <v>24</v>
      </c>
      <c r="B146" s="142">
        <f>SUM(B147:B148)</f>
        <v>58200</v>
      </c>
      <c r="C146" s="142">
        <f>SUM(C147:C148)</f>
        <v>58200</v>
      </c>
      <c r="D146" s="142">
        <f>SUM(D147:D148)</f>
        <v>58200</v>
      </c>
      <c r="E146" s="146">
        <f>SUM(E147:E148)</f>
        <v>58200</v>
      </c>
    </row>
    <row r="147" spans="1:5" s="1" customFormat="1" ht="15.75" thickBot="1" x14ac:dyDescent="0.3">
      <c r="A147" s="143" t="s">
        <v>57</v>
      </c>
      <c r="B147" s="144">
        <v>58200</v>
      </c>
      <c r="C147" s="144">
        <v>58200</v>
      </c>
      <c r="D147" s="144">
        <v>58200</v>
      </c>
      <c r="E147" s="145">
        <v>58200</v>
      </c>
    </row>
    <row r="148" spans="1:5" s="1" customFormat="1" ht="15.75" thickBot="1" x14ac:dyDescent="0.3">
      <c r="A148" s="143" t="s">
        <v>58</v>
      </c>
      <c r="B148" s="144"/>
      <c r="C148" s="144"/>
      <c r="D148" s="144"/>
      <c r="E148" s="145"/>
    </row>
    <row r="149" spans="1:5" s="1" customFormat="1" ht="12" customHeight="1" thickBot="1" x14ac:dyDescent="0.3">
      <c r="A149" s="141" t="s">
        <v>25</v>
      </c>
      <c r="B149" s="142">
        <f>SUM(B150:B151)</f>
        <v>9100</v>
      </c>
      <c r="C149" s="142">
        <f>SUM(C150:C151)</f>
        <v>9100</v>
      </c>
      <c r="D149" s="142">
        <f>SUM(D150:D151)</f>
        <v>9100</v>
      </c>
      <c r="E149" s="146">
        <f>SUM(E150:E151)</f>
        <v>9100</v>
      </c>
    </row>
    <row r="150" spans="1:5" s="1" customFormat="1" ht="15.75" thickBot="1" x14ac:dyDescent="0.3">
      <c r="A150" s="143" t="s">
        <v>57</v>
      </c>
      <c r="B150" s="144">
        <v>9100</v>
      </c>
      <c r="C150" s="144">
        <v>9100</v>
      </c>
      <c r="D150" s="144">
        <v>9100</v>
      </c>
      <c r="E150" s="145">
        <v>9100</v>
      </c>
    </row>
    <row r="151" spans="1:5" s="1" customFormat="1" ht="15.75" thickBot="1" x14ac:dyDescent="0.3">
      <c r="A151" s="143" t="s">
        <v>58</v>
      </c>
      <c r="B151" s="144"/>
      <c r="C151" s="144"/>
      <c r="D151" s="144"/>
      <c r="E151" s="145"/>
    </row>
    <row r="152" spans="1:5" s="1" customFormat="1" ht="15.75" thickBot="1" x14ac:dyDescent="0.3">
      <c r="A152" s="141" t="s">
        <v>26</v>
      </c>
      <c r="B152" s="158">
        <f>SUM(B153:B154)</f>
        <v>3700</v>
      </c>
      <c r="C152" s="158">
        <f>SUM(C153:C154)</f>
        <v>5500</v>
      </c>
      <c r="D152" s="158">
        <f>SUM(D153:D154)</f>
        <v>7000</v>
      </c>
      <c r="E152" s="159">
        <f>SUM(E153:E154)</f>
        <v>7000</v>
      </c>
    </row>
    <row r="153" spans="1:5" s="1" customFormat="1" ht="15.75" thickBot="1" x14ac:dyDescent="0.3">
      <c r="A153" s="143" t="s">
        <v>57</v>
      </c>
      <c r="B153" s="144">
        <v>3700</v>
      </c>
      <c r="C153" s="144">
        <v>5500</v>
      </c>
      <c r="D153" s="144">
        <v>7000</v>
      </c>
      <c r="E153" s="145">
        <v>7000</v>
      </c>
    </row>
    <row r="154" spans="1:5" s="1" customFormat="1" ht="15.75" thickBot="1" x14ac:dyDescent="0.3">
      <c r="A154" s="143" t="s">
        <v>58</v>
      </c>
      <c r="B154" s="144"/>
      <c r="C154" s="144"/>
      <c r="D154" s="144"/>
      <c r="E154" s="145"/>
    </row>
    <row r="155" spans="1:5" s="1" customFormat="1" ht="15.75" thickBot="1" x14ac:dyDescent="0.3">
      <c r="A155" s="141" t="s">
        <v>27</v>
      </c>
      <c r="B155" s="144"/>
      <c r="C155" s="142"/>
      <c r="D155" s="142"/>
      <c r="E155" s="146"/>
    </row>
    <row r="156" spans="1:5" s="1" customFormat="1" ht="15.75" customHeight="1" thickBot="1" x14ac:dyDescent="0.3">
      <c r="A156" s="143" t="s">
        <v>57</v>
      </c>
      <c r="B156" s="144"/>
      <c r="C156" s="142"/>
      <c r="D156" s="142"/>
      <c r="E156" s="146"/>
    </row>
    <row r="157" spans="1:5" s="1" customFormat="1" ht="15.75" thickBot="1" x14ac:dyDescent="0.3">
      <c r="A157" s="143" t="s">
        <v>58</v>
      </c>
      <c r="B157" s="144"/>
      <c r="C157" s="142"/>
      <c r="D157" s="142"/>
      <c r="E157" s="146"/>
    </row>
    <row r="158" spans="1:5" s="1" customFormat="1" ht="15.75" thickBot="1" x14ac:dyDescent="0.3">
      <c r="A158" s="141" t="s">
        <v>28</v>
      </c>
      <c r="B158" s="144"/>
      <c r="C158" s="142"/>
      <c r="D158" s="142"/>
      <c r="E158" s="146"/>
    </row>
    <row r="159" spans="1:5" s="1" customFormat="1" ht="23.25" customHeight="1" thickBot="1" x14ac:dyDescent="0.3">
      <c r="A159" s="143" t="s">
        <v>57</v>
      </c>
      <c r="B159" s="144"/>
      <c r="C159" s="142"/>
      <c r="D159" s="142"/>
      <c r="E159" s="146"/>
    </row>
    <row r="160" spans="1:5" s="1" customFormat="1" ht="17.25" hidden="1" customHeight="1" thickBot="1" x14ac:dyDescent="0.3">
      <c r="A160" s="143" t="s">
        <v>58</v>
      </c>
      <c r="B160" s="144"/>
      <c r="C160" s="142"/>
      <c r="D160" s="142"/>
      <c r="E160" s="146"/>
    </row>
    <row r="161" spans="1:5" s="1" customFormat="1" ht="17.25" hidden="1" customHeight="1" thickBot="1" x14ac:dyDescent="0.3">
      <c r="A161" s="141" t="s">
        <v>29</v>
      </c>
      <c r="B161" s="144">
        <v>0</v>
      </c>
      <c r="C161" s="142">
        <v>0</v>
      </c>
      <c r="D161" s="142">
        <v>0</v>
      </c>
      <c r="E161" s="146">
        <v>0</v>
      </c>
    </row>
    <row r="162" spans="1:5" s="1" customFormat="1" ht="17.25" hidden="1" customHeight="1" thickBot="1" x14ac:dyDescent="0.3">
      <c r="A162" s="143" t="s">
        <v>57</v>
      </c>
      <c r="B162" s="144"/>
      <c r="C162" s="142"/>
      <c r="D162" s="142"/>
      <c r="E162" s="146"/>
    </row>
    <row r="163" spans="1:5" s="1" customFormat="1" ht="17.25" hidden="1" customHeight="1" thickBot="1" x14ac:dyDescent="0.3">
      <c r="A163" s="143" t="s">
        <v>58</v>
      </c>
      <c r="B163" s="144"/>
      <c r="C163" s="142"/>
      <c r="D163" s="142"/>
      <c r="E163" s="146"/>
    </row>
    <row r="164" spans="1:5" s="1" customFormat="1" ht="25.5" hidden="1" customHeight="1" thickBot="1" x14ac:dyDescent="0.3">
      <c r="A164" s="141" t="s">
        <v>30</v>
      </c>
      <c r="B164" s="144"/>
      <c r="C164" s="142"/>
      <c r="D164" s="142"/>
      <c r="E164" s="146"/>
    </row>
    <row r="165" spans="1:5" s="1" customFormat="1" ht="17.25" hidden="1" customHeight="1" thickBot="1" x14ac:dyDescent="0.3">
      <c r="A165" s="143" t="s">
        <v>57</v>
      </c>
      <c r="B165" s="144"/>
      <c r="C165" s="142"/>
      <c r="D165" s="142"/>
      <c r="E165" s="146"/>
    </row>
    <row r="166" spans="1:5" s="1" customFormat="1" ht="17.25" hidden="1" customHeight="1" x14ac:dyDescent="0.25">
      <c r="A166" s="143" t="s">
        <v>58</v>
      </c>
      <c r="B166" s="144"/>
      <c r="C166" s="142"/>
      <c r="D166" s="142"/>
      <c r="E166" s="146"/>
    </row>
    <row r="167" spans="1:5" s="1" customFormat="1" ht="17.25" customHeight="1" thickBot="1" x14ac:dyDescent="0.3">
      <c r="A167" s="155" t="s">
        <v>64</v>
      </c>
      <c r="B167" s="144">
        <f>B164+B161+B158+B155+B152+B149+B146</f>
        <v>71000</v>
      </c>
      <c r="C167" s="144">
        <f>C164+C161+C158+C155+C152+C149+C146</f>
        <v>72800</v>
      </c>
      <c r="D167" s="144">
        <f>D164+D161+D158+D155+D152+D149+D146</f>
        <v>74300</v>
      </c>
      <c r="E167" s="145">
        <f>E164+E161+E158+E155+E152+E149+E146</f>
        <v>74300</v>
      </c>
    </row>
    <row r="168" spans="1:5" s="1" customFormat="1" ht="17.25" customHeight="1" thickBot="1" x14ac:dyDescent="0.3">
      <c r="A168" s="151" t="s">
        <v>32</v>
      </c>
      <c r="B168" s="152">
        <f>IF(B167-B138=0,0,"Error")</f>
        <v>0</v>
      </c>
      <c r="C168" s="152">
        <f>IF(C167-C138=0,0,"Error")</f>
        <v>0</v>
      </c>
      <c r="D168" s="152">
        <f>IF(D167-D138=0,0,"Error")</f>
        <v>0</v>
      </c>
      <c r="E168" s="153">
        <f>IF(E167-E138=0,0,"Error")</f>
        <v>0</v>
      </c>
    </row>
    <row r="169" spans="1:5" ht="15.75" thickBot="1" x14ac:dyDescent="0.3">
      <c r="A169" s="608" t="s">
        <v>33</v>
      </c>
      <c r="B169" s="609"/>
      <c r="C169" s="609"/>
      <c r="D169" s="609"/>
      <c r="E169" s="610"/>
    </row>
    <row r="170" spans="1:5" ht="15.75" thickBot="1" x14ac:dyDescent="0.3">
      <c r="A170" s="608" t="s">
        <v>34</v>
      </c>
      <c r="B170" s="609"/>
      <c r="C170" s="609"/>
      <c r="D170" s="609"/>
      <c r="E170" s="610"/>
    </row>
    <row r="171" spans="1:5" ht="30.75" customHeight="1" thickBot="1" x14ac:dyDescent="0.3">
      <c r="A171" s="160" t="s">
        <v>39</v>
      </c>
      <c r="B171" s="670" t="s">
        <v>892</v>
      </c>
      <c r="C171" s="657"/>
      <c r="D171" s="657"/>
      <c r="E171" s="671"/>
    </row>
    <row r="172" spans="1:5" ht="36.75" thickBot="1" x14ac:dyDescent="0.3">
      <c r="A172" s="130" t="s">
        <v>14</v>
      </c>
      <c r="B172" s="161" t="s">
        <v>893</v>
      </c>
      <c r="C172" s="162" t="s">
        <v>60</v>
      </c>
      <c r="D172" s="665" t="s">
        <v>894</v>
      </c>
      <c r="E172" s="666"/>
    </row>
    <row r="173" spans="1:5" ht="36" customHeight="1" thickBot="1" x14ac:dyDescent="0.3">
      <c r="A173" s="131" t="s">
        <v>15</v>
      </c>
      <c r="B173" s="672" t="s">
        <v>895</v>
      </c>
      <c r="C173" s="668"/>
      <c r="D173" s="668"/>
      <c r="E173" s="669"/>
    </row>
    <row r="174" spans="1:5" ht="15.75" thickBot="1" x14ac:dyDescent="0.3">
      <c r="A174" s="131" t="s">
        <v>16</v>
      </c>
      <c r="B174" s="662" t="s">
        <v>68</v>
      </c>
      <c r="C174" s="663"/>
      <c r="D174" s="663"/>
      <c r="E174" s="664"/>
    </row>
    <row r="175" spans="1:5" ht="12.75" customHeight="1" x14ac:dyDescent="0.25">
      <c r="A175" s="643"/>
      <c r="B175" s="132">
        <v>2019</v>
      </c>
      <c r="C175" s="132">
        <v>2020</v>
      </c>
      <c r="D175" s="132">
        <v>2021</v>
      </c>
      <c r="E175" s="133">
        <v>2022</v>
      </c>
    </row>
    <row r="176" spans="1:5" ht="15.75" thickBot="1" x14ac:dyDescent="0.3">
      <c r="A176" s="644"/>
      <c r="B176" s="134" t="s">
        <v>8</v>
      </c>
      <c r="C176" s="134" t="s">
        <v>9</v>
      </c>
      <c r="D176" s="134" t="s">
        <v>9</v>
      </c>
      <c r="E176" s="135" t="s">
        <v>9</v>
      </c>
    </row>
    <row r="177" spans="1:5" ht="23.25" customHeight="1" thickBot="1" x14ac:dyDescent="0.3">
      <c r="A177" s="131" t="s">
        <v>17</v>
      </c>
      <c r="B177" s="136">
        <v>10</v>
      </c>
      <c r="C177" s="136">
        <v>12</v>
      </c>
      <c r="D177" s="136"/>
      <c r="E177" s="137"/>
    </row>
    <row r="178" spans="1:5" ht="15.75" thickBot="1" x14ac:dyDescent="0.3">
      <c r="A178" s="131" t="s">
        <v>18</v>
      </c>
      <c r="B178" s="136">
        <v>1000</v>
      </c>
      <c r="C178" s="136">
        <v>1200</v>
      </c>
      <c r="D178" s="136"/>
      <c r="E178" s="137">
        <f>E243-E204</f>
        <v>0</v>
      </c>
    </row>
    <row r="179" spans="1:5" ht="15.75" thickBot="1" x14ac:dyDescent="0.3">
      <c r="A179" s="131" t="s">
        <v>19</v>
      </c>
      <c r="B179" s="136">
        <f>B178/B177</f>
        <v>100</v>
      </c>
      <c r="C179" s="136">
        <f>C178/C177</f>
        <v>100</v>
      </c>
      <c r="D179" s="136" t="e">
        <f>D178/D177</f>
        <v>#DIV/0!</v>
      </c>
      <c r="E179" s="137" t="e">
        <f>E178/E177</f>
        <v>#DIV/0!</v>
      </c>
    </row>
    <row r="180" spans="1:5" ht="24.75" customHeight="1" thickBot="1" x14ac:dyDescent="0.3">
      <c r="A180" s="131" t="s">
        <v>20</v>
      </c>
      <c r="B180" s="138" t="s">
        <v>21</v>
      </c>
      <c r="C180" s="139">
        <f>C177/B177-1</f>
        <v>0.19999999999999996</v>
      </c>
      <c r="D180" s="139">
        <f t="shared" ref="D180:E182" si="4">D177/C177-1</f>
        <v>-1</v>
      </c>
      <c r="E180" s="140" t="e">
        <f t="shared" si="4"/>
        <v>#DIV/0!</v>
      </c>
    </row>
    <row r="181" spans="1:5" ht="24.75" customHeight="1" thickBot="1" x14ac:dyDescent="0.3">
      <c r="A181" s="131" t="s">
        <v>22</v>
      </c>
      <c r="B181" s="138" t="s">
        <v>21</v>
      </c>
      <c r="C181" s="139">
        <f>C178/B178-1</f>
        <v>0.19999999999999996</v>
      </c>
      <c r="D181" s="139">
        <f t="shared" si="4"/>
        <v>-1</v>
      </c>
      <c r="E181" s="140" t="e">
        <f t="shared" si="4"/>
        <v>#DIV/0!</v>
      </c>
    </row>
    <row r="182" spans="1:5" ht="67.5" customHeight="1" thickBot="1" x14ac:dyDescent="0.3">
      <c r="A182" s="131" t="s">
        <v>23</v>
      </c>
      <c r="B182" s="138" t="s">
        <v>21</v>
      </c>
      <c r="C182" s="139">
        <f>C179/B179-1</f>
        <v>0</v>
      </c>
      <c r="D182" s="139" t="e">
        <f t="shared" si="4"/>
        <v>#DIV/0!</v>
      </c>
      <c r="E182" s="140" t="e">
        <f t="shared" si="4"/>
        <v>#DIV/0!</v>
      </c>
    </row>
    <row r="183" spans="1:5" ht="17.25" customHeight="1" thickBot="1" x14ac:dyDescent="0.3">
      <c r="A183" s="651" t="s">
        <v>896</v>
      </c>
      <c r="B183" s="652"/>
      <c r="C183" s="652"/>
      <c r="D183" s="652"/>
      <c r="E183" s="653"/>
    </row>
    <row r="184" spans="1:5" ht="17.25" customHeight="1" x14ac:dyDescent="0.25">
      <c r="A184" s="643"/>
      <c r="B184" s="132">
        <v>2019</v>
      </c>
      <c r="C184" s="132">
        <v>2020</v>
      </c>
      <c r="D184" s="132">
        <v>2021</v>
      </c>
      <c r="E184" s="133">
        <v>2022</v>
      </c>
    </row>
    <row r="185" spans="1:5" ht="24.75" customHeight="1" thickBot="1" x14ac:dyDescent="0.3">
      <c r="A185" s="644"/>
      <c r="B185" s="134" t="s">
        <v>8</v>
      </c>
      <c r="C185" s="134" t="s">
        <v>9</v>
      </c>
      <c r="D185" s="134" t="s">
        <v>9</v>
      </c>
      <c r="E185" s="135" t="s">
        <v>9</v>
      </c>
    </row>
    <row r="186" spans="1:5" ht="9" customHeight="1" thickBot="1" x14ac:dyDescent="0.3">
      <c r="A186" s="141" t="s">
        <v>36</v>
      </c>
      <c r="B186" s="142">
        <f>B187+B188+B189+B190</f>
        <v>0</v>
      </c>
      <c r="C186" s="142">
        <f>C187+C188+C189+C190</f>
        <v>0</v>
      </c>
      <c r="D186" s="142">
        <f>D187+D188+D189+D190</f>
        <v>0</v>
      </c>
      <c r="E186" s="146">
        <f>E187+E188+E189+E190</f>
        <v>0</v>
      </c>
    </row>
    <row r="187" spans="1:5" ht="26.25" customHeight="1" thickBot="1" x14ac:dyDescent="0.3">
      <c r="A187" s="143" t="s">
        <v>57</v>
      </c>
      <c r="B187" s="142"/>
      <c r="C187" s="142"/>
      <c r="D187" s="142"/>
      <c r="E187" s="146"/>
    </row>
    <row r="188" spans="1:5" ht="26.25" customHeight="1" thickBot="1" x14ac:dyDescent="0.3">
      <c r="A188" s="143" t="s">
        <v>61</v>
      </c>
      <c r="B188" s="142"/>
      <c r="C188" s="142"/>
      <c r="D188" s="142"/>
      <c r="E188" s="146"/>
    </row>
    <row r="189" spans="1:5" ht="15.75" customHeight="1" thickBot="1" x14ac:dyDescent="0.3">
      <c r="A189" s="143" t="s">
        <v>62</v>
      </c>
      <c r="B189" s="142"/>
      <c r="C189" s="142"/>
      <c r="D189" s="142"/>
      <c r="E189" s="146"/>
    </row>
    <row r="190" spans="1:5" ht="12.75" customHeight="1" thickBot="1" x14ac:dyDescent="0.3">
      <c r="A190" s="143" t="s">
        <v>63</v>
      </c>
      <c r="B190" s="142"/>
      <c r="C190" s="142"/>
      <c r="D190" s="142"/>
      <c r="E190" s="146"/>
    </row>
    <row r="191" spans="1:5" ht="9" customHeight="1" thickBot="1" x14ac:dyDescent="0.3">
      <c r="A191" s="141" t="s">
        <v>37</v>
      </c>
      <c r="B191" s="144">
        <f>B192+B193+B194+B195</f>
        <v>1000</v>
      </c>
      <c r="C191" s="144">
        <f>C192+C193+C194+C195</f>
        <v>1200</v>
      </c>
      <c r="D191" s="144">
        <f>D192+D193+D194+D195</f>
        <v>0</v>
      </c>
      <c r="E191" s="145">
        <f>E192+E193+E194+E195</f>
        <v>0</v>
      </c>
    </row>
    <row r="192" spans="1:5" ht="15.75" customHeight="1" thickBot="1" x14ac:dyDescent="0.3">
      <c r="A192" s="143" t="s">
        <v>57</v>
      </c>
      <c r="B192" s="144">
        <v>1000</v>
      </c>
      <c r="C192" s="142">
        <v>1200</v>
      </c>
      <c r="D192" s="142"/>
      <c r="E192" s="146"/>
    </row>
    <row r="193" spans="1:5" ht="15.75" thickBot="1" x14ac:dyDescent="0.3">
      <c r="A193" s="143" t="s">
        <v>61</v>
      </c>
      <c r="B193" s="144"/>
      <c r="C193" s="142"/>
      <c r="D193" s="142"/>
      <c r="E193" s="146"/>
    </row>
    <row r="194" spans="1:5" ht="15.75" thickBot="1" x14ac:dyDescent="0.3">
      <c r="A194" s="143" t="s">
        <v>62</v>
      </c>
      <c r="B194" s="144"/>
      <c r="C194" s="142"/>
      <c r="D194" s="142"/>
      <c r="E194" s="146"/>
    </row>
    <row r="195" spans="1:5" ht="15.75" thickBot="1" x14ac:dyDescent="0.3">
      <c r="A195" s="143" t="s">
        <v>63</v>
      </c>
      <c r="B195" s="144"/>
      <c r="C195" s="142"/>
      <c r="D195" s="142"/>
      <c r="E195" s="146"/>
    </row>
    <row r="196" spans="1:5" ht="15.75" thickBot="1" x14ac:dyDescent="0.3">
      <c r="A196" s="163" t="s">
        <v>64</v>
      </c>
      <c r="B196" s="144">
        <f>B186+B191</f>
        <v>1000</v>
      </c>
      <c r="C196" s="144">
        <f>C186+C191</f>
        <v>1200</v>
      </c>
      <c r="D196" s="144">
        <f>D186+D191</f>
        <v>0</v>
      </c>
      <c r="E196" s="145">
        <f>E186+E191</f>
        <v>0</v>
      </c>
    </row>
    <row r="197" spans="1:5" ht="15.75" thickBot="1" x14ac:dyDescent="0.3">
      <c r="A197" s="151" t="s">
        <v>32</v>
      </c>
      <c r="B197" s="152">
        <f>B196-B178</f>
        <v>0</v>
      </c>
      <c r="C197" s="152">
        <f>C196-C178</f>
        <v>0</v>
      </c>
      <c r="D197" s="152">
        <f>D196-D178</f>
        <v>0</v>
      </c>
      <c r="E197" s="153">
        <f>E196-E178</f>
        <v>0</v>
      </c>
    </row>
    <row r="198" spans="1:5" ht="26.25" customHeight="1" thickBot="1" x14ac:dyDescent="0.3">
      <c r="A198" s="130" t="s">
        <v>40</v>
      </c>
      <c r="B198" s="161" t="s">
        <v>897</v>
      </c>
      <c r="C198" s="162" t="s">
        <v>60</v>
      </c>
      <c r="D198" s="665" t="s">
        <v>898</v>
      </c>
      <c r="E198" s="666" t="s">
        <v>898</v>
      </c>
    </row>
    <row r="199" spans="1:5" ht="24.75" customHeight="1" thickBot="1" x14ac:dyDescent="0.3">
      <c r="A199" s="131" t="s">
        <v>15</v>
      </c>
      <c r="B199" s="667" t="s">
        <v>895</v>
      </c>
      <c r="C199" s="668"/>
      <c r="D199" s="668"/>
      <c r="E199" s="669"/>
    </row>
    <row r="200" spans="1:5" ht="15.75" customHeight="1" thickBot="1" x14ac:dyDescent="0.3">
      <c r="A200" s="131" t="s">
        <v>16</v>
      </c>
      <c r="B200" s="662" t="s">
        <v>68</v>
      </c>
      <c r="C200" s="663"/>
      <c r="D200" s="663"/>
      <c r="E200" s="664"/>
    </row>
    <row r="201" spans="1:5" ht="12.75" customHeight="1" x14ac:dyDescent="0.25">
      <c r="A201" s="643"/>
      <c r="B201" s="132">
        <v>2019</v>
      </c>
      <c r="C201" s="132">
        <v>2020</v>
      </c>
      <c r="D201" s="132">
        <v>2021</v>
      </c>
      <c r="E201" s="133">
        <v>2022</v>
      </c>
    </row>
    <row r="202" spans="1:5" ht="9" customHeight="1" thickBot="1" x14ac:dyDescent="0.3">
      <c r="A202" s="644"/>
      <c r="B202" s="134" t="s">
        <v>8</v>
      </c>
      <c r="C202" s="134" t="s">
        <v>9</v>
      </c>
      <c r="D202" s="134" t="s">
        <v>9</v>
      </c>
      <c r="E202" s="135" t="s">
        <v>9</v>
      </c>
    </row>
    <row r="203" spans="1:5" ht="15.75" thickBot="1" x14ac:dyDescent="0.3">
      <c r="A203" s="131" t="s">
        <v>17</v>
      </c>
      <c r="B203" s="138">
        <v>10</v>
      </c>
      <c r="C203" s="164"/>
      <c r="D203" s="165"/>
      <c r="E203" s="166"/>
    </row>
    <row r="204" spans="1:5" ht="15.75" thickBot="1" x14ac:dyDescent="0.3">
      <c r="A204" s="131" t="s">
        <v>18</v>
      </c>
      <c r="B204" s="136">
        <v>1000</v>
      </c>
      <c r="C204" s="136"/>
      <c r="D204" s="136"/>
      <c r="E204" s="137"/>
    </row>
    <row r="205" spans="1:5" ht="15.75" thickBot="1" x14ac:dyDescent="0.3">
      <c r="A205" s="131" t="s">
        <v>19</v>
      </c>
      <c r="B205" s="136">
        <f>B204/B203</f>
        <v>100</v>
      </c>
      <c r="C205" s="136" t="e">
        <f>C204/C203</f>
        <v>#DIV/0!</v>
      </c>
      <c r="D205" s="136" t="e">
        <f>D204/D203</f>
        <v>#DIV/0!</v>
      </c>
      <c r="E205" s="137" t="e">
        <f>E204/E203</f>
        <v>#DIV/0!</v>
      </c>
    </row>
    <row r="206" spans="1:5" ht="15.75" thickBot="1" x14ac:dyDescent="0.3">
      <c r="A206" s="131" t="s">
        <v>20</v>
      </c>
      <c r="B206" s="138" t="s">
        <v>21</v>
      </c>
      <c r="C206" s="139">
        <f>C203/B203-1</f>
        <v>-1</v>
      </c>
      <c r="D206" s="139" t="e">
        <f t="shared" ref="D206:E208" si="5">D203/C203-1</f>
        <v>#DIV/0!</v>
      </c>
      <c r="E206" s="140" t="e">
        <f t="shared" si="5"/>
        <v>#DIV/0!</v>
      </c>
    </row>
    <row r="207" spans="1:5" ht="15.75" thickBot="1" x14ac:dyDescent="0.3">
      <c r="A207" s="131" t="s">
        <v>22</v>
      </c>
      <c r="B207" s="138" t="s">
        <v>21</v>
      </c>
      <c r="C207" s="139">
        <f>C204/B204-1</f>
        <v>-1</v>
      </c>
      <c r="D207" s="139" t="e">
        <f t="shared" si="5"/>
        <v>#DIV/0!</v>
      </c>
      <c r="E207" s="140" t="e">
        <f t="shared" si="5"/>
        <v>#DIV/0!</v>
      </c>
    </row>
    <row r="208" spans="1:5" ht="15.75" thickBot="1" x14ac:dyDescent="0.3">
      <c r="A208" s="131" t="s">
        <v>23</v>
      </c>
      <c r="B208" s="138" t="s">
        <v>21</v>
      </c>
      <c r="C208" s="139" t="e">
        <f>C205/B205-1</f>
        <v>#DIV/0!</v>
      </c>
      <c r="D208" s="139" t="e">
        <f t="shared" si="5"/>
        <v>#DIV/0!</v>
      </c>
      <c r="E208" s="140" t="e">
        <f t="shared" si="5"/>
        <v>#DIV/0!</v>
      </c>
    </row>
    <row r="209" spans="1:5" ht="15.75" thickBot="1" x14ac:dyDescent="0.3">
      <c r="A209" s="651" t="s">
        <v>899</v>
      </c>
      <c r="B209" s="652"/>
      <c r="C209" s="652"/>
      <c r="D209" s="652"/>
      <c r="E209" s="653"/>
    </row>
    <row r="210" spans="1:5" ht="27.75" customHeight="1" x14ac:dyDescent="0.25">
      <c r="A210" s="643"/>
      <c r="B210" s="132">
        <v>2019</v>
      </c>
      <c r="C210" s="132">
        <v>2020</v>
      </c>
      <c r="D210" s="132">
        <v>2021</v>
      </c>
      <c r="E210" s="133">
        <v>2022</v>
      </c>
    </row>
    <row r="211" spans="1:5" ht="15.75" thickBot="1" x14ac:dyDescent="0.3">
      <c r="A211" s="644"/>
      <c r="B211" s="134" t="s">
        <v>8</v>
      </c>
      <c r="C211" s="134" t="s">
        <v>9</v>
      </c>
      <c r="D211" s="134" t="s">
        <v>9</v>
      </c>
      <c r="E211" s="135" t="s">
        <v>9</v>
      </c>
    </row>
    <row r="212" spans="1:5" ht="15.75" customHeight="1" thickBot="1" x14ac:dyDescent="0.3">
      <c r="A212" s="141" t="s">
        <v>36</v>
      </c>
      <c r="B212" s="142">
        <f>B213+B214+B215+B216</f>
        <v>0</v>
      </c>
      <c r="C212" s="142">
        <f>C213+C214+C215+C216</f>
        <v>0</v>
      </c>
      <c r="D212" s="142">
        <f>D213+D214+D215+D216</f>
        <v>0</v>
      </c>
      <c r="E212" s="146">
        <f>E213+E214+E215+E216</f>
        <v>0</v>
      </c>
    </row>
    <row r="213" spans="1:5" ht="24" customHeight="1" thickBot="1" x14ac:dyDescent="0.3">
      <c r="A213" s="143" t="s">
        <v>57</v>
      </c>
      <c r="B213" s="142"/>
      <c r="C213" s="142"/>
      <c r="D213" s="142"/>
      <c r="E213" s="146"/>
    </row>
    <row r="214" spans="1:5" ht="15.75" thickBot="1" x14ac:dyDescent="0.3">
      <c r="A214" s="143" t="s">
        <v>61</v>
      </c>
      <c r="B214" s="142"/>
      <c r="C214" s="142"/>
      <c r="D214" s="142"/>
      <c r="E214" s="146"/>
    </row>
    <row r="215" spans="1:5" ht="12.75" customHeight="1" thickBot="1" x14ac:dyDescent="0.3">
      <c r="A215" s="143" t="s">
        <v>62</v>
      </c>
      <c r="B215" s="142"/>
      <c r="C215" s="142"/>
      <c r="D215" s="142"/>
      <c r="E215" s="146"/>
    </row>
    <row r="216" spans="1:5" ht="9" customHeight="1" thickBot="1" x14ac:dyDescent="0.3">
      <c r="A216" s="143" t="s">
        <v>63</v>
      </c>
      <c r="B216" s="142"/>
      <c r="C216" s="142"/>
      <c r="D216" s="142"/>
      <c r="E216" s="146"/>
    </row>
    <row r="217" spans="1:5" ht="15.75" thickBot="1" x14ac:dyDescent="0.3">
      <c r="A217" s="141" t="s">
        <v>37</v>
      </c>
      <c r="B217" s="144">
        <f>B218+B219+B220+B221</f>
        <v>1000</v>
      </c>
      <c r="C217" s="144">
        <f>C218+C219+C220+C221</f>
        <v>0</v>
      </c>
      <c r="D217" s="144">
        <f>D218+D219+D220+D221</f>
        <v>0</v>
      </c>
      <c r="E217" s="145">
        <f>E218+E219+E220+E221</f>
        <v>0</v>
      </c>
    </row>
    <row r="218" spans="1:5" ht="15.75" thickBot="1" x14ac:dyDescent="0.3">
      <c r="A218" s="143" t="s">
        <v>57</v>
      </c>
      <c r="B218" s="144">
        <v>1000</v>
      </c>
      <c r="C218" s="142"/>
      <c r="D218" s="142"/>
      <c r="E218" s="146"/>
    </row>
    <row r="219" spans="1:5" ht="15.75" thickBot="1" x14ac:dyDescent="0.3">
      <c r="A219" s="143" t="s">
        <v>61</v>
      </c>
      <c r="B219" s="144"/>
      <c r="C219" s="142"/>
      <c r="D219" s="142"/>
      <c r="E219" s="146"/>
    </row>
    <row r="220" spans="1:5" ht="15.75" thickBot="1" x14ac:dyDescent="0.3">
      <c r="A220" s="143" t="s">
        <v>62</v>
      </c>
      <c r="B220" s="144"/>
      <c r="C220" s="142"/>
      <c r="D220" s="142"/>
      <c r="E220" s="146"/>
    </row>
    <row r="221" spans="1:5" x14ac:dyDescent="0.25">
      <c r="A221" s="167" t="s">
        <v>63</v>
      </c>
      <c r="B221" s="168"/>
      <c r="C221" s="169"/>
      <c r="D221" s="169"/>
      <c r="E221" s="170"/>
    </row>
    <row r="222" spans="1:5" x14ac:dyDescent="0.25">
      <c r="A222" s="171" t="s">
        <v>900</v>
      </c>
      <c r="B222" s="172">
        <f>B217+B212</f>
        <v>1000</v>
      </c>
      <c r="C222" s="172">
        <f>C217+C212</f>
        <v>0</v>
      </c>
      <c r="D222" s="172">
        <f>D217+D212</f>
        <v>0</v>
      </c>
      <c r="E222" s="173">
        <f>E217+E212</f>
        <v>0</v>
      </c>
    </row>
    <row r="223" spans="1:5" ht="15.75" customHeight="1" thickBot="1" x14ac:dyDescent="0.3">
      <c r="A223" s="151" t="s">
        <v>32</v>
      </c>
      <c r="B223" s="152">
        <f>B222-B204</f>
        <v>0</v>
      </c>
      <c r="C223" s="152">
        <f>C222-C204</f>
        <v>0</v>
      </c>
      <c r="D223" s="152">
        <f>D222-D204</f>
        <v>0</v>
      </c>
      <c r="E223" s="153">
        <f>E222-E204</f>
        <v>0</v>
      </c>
    </row>
    <row r="224" spans="1:5" ht="29.25" customHeight="1" thickBot="1" x14ac:dyDescent="0.3">
      <c r="A224" s="130" t="s">
        <v>72</v>
      </c>
      <c r="B224" s="161" t="s">
        <v>901</v>
      </c>
      <c r="C224" s="162" t="s">
        <v>60</v>
      </c>
      <c r="D224" s="665" t="s">
        <v>902</v>
      </c>
      <c r="E224" s="666"/>
    </row>
    <row r="225" spans="1:5" ht="29.25" customHeight="1" thickBot="1" x14ac:dyDescent="0.3">
      <c r="A225" s="131" t="s">
        <v>15</v>
      </c>
      <c r="B225" s="667" t="s">
        <v>895</v>
      </c>
      <c r="C225" s="668"/>
      <c r="D225" s="668"/>
      <c r="E225" s="669"/>
    </row>
    <row r="226" spans="1:5" ht="15.75" thickBot="1" x14ac:dyDescent="0.3">
      <c r="A226" s="131" t="s">
        <v>16</v>
      </c>
      <c r="B226" s="662" t="s">
        <v>68</v>
      </c>
      <c r="C226" s="663"/>
      <c r="D226" s="663"/>
      <c r="E226" s="664"/>
    </row>
    <row r="227" spans="1:5" x14ac:dyDescent="0.25">
      <c r="A227" s="643"/>
      <c r="B227" s="132">
        <v>2019</v>
      </c>
      <c r="C227" s="132">
        <v>2020</v>
      </c>
      <c r="D227" s="132">
        <v>2021</v>
      </c>
      <c r="E227" s="133">
        <v>2022</v>
      </c>
    </row>
    <row r="228" spans="1:5" ht="15.75" thickBot="1" x14ac:dyDescent="0.3">
      <c r="A228" s="644"/>
      <c r="B228" s="134" t="s">
        <v>8</v>
      </c>
      <c r="C228" s="134" t="s">
        <v>9</v>
      </c>
      <c r="D228" s="134" t="s">
        <v>9</v>
      </c>
      <c r="E228" s="135" t="s">
        <v>9</v>
      </c>
    </row>
    <row r="229" spans="1:5" ht="15.75" thickBot="1" x14ac:dyDescent="0.3">
      <c r="A229" s="131" t="s">
        <v>17</v>
      </c>
      <c r="B229" s="138">
        <v>10</v>
      </c>
      <c r="C229" s="165"/>
      <c r="D229" s="165"/>
      <c r="E229" s="166"/>
    </row>
    <row r="230" spans="1:5" ht="15.75" thickBot="1" x14ac:dyDescent="0.3">
      <c r="A230" s="131" t="s">
        <v>18</v>
      </c>
      <c r="B230" s="136">
        <v>1000</v>
      </c>
      <c r="C230" s="136"/>
      <c r="D230" s="136">
        <f>D248</f>
        <v>0</v>
      </c>
      <c r="E230" s="137">
        <f>E248</f>
        <v>0</v>
      </c>
    </row>
    <row r="231" spans="1:5" ht="15.75" thickBot="1" x14ac:dyDescent="0.3">
      <c r="A231" s="131" t="s">
        <v>19</v>
      </c>
      <c r="B231" s="136">
        <f>B230/B229</f>
        <v>100</v>
      </c>
      <c r="C231" s="136" t="e">
        <f>C230/C229</f>
        <v>#DIV/0!</v>
      </c>
      <c r="D231" s="136" t="e">
        <f>D230/D229</f>
        <v>#DIV/0!</v>
      </c>
      <c r="E231" s="137" t="e">
        <f>E230/E229</f>
        <v>#DIV/0!</v>
      </c>
    </row>
    <row r="232" spans="1:5" ht="15.75" thickBot="1" x14ac:dyDescent="0.3">
      <c r="A232" s="131" t="s">
        <v>20</v>
      </c>
      <c r="B232" s="138" t="s">
        <v>21</v>
      </c>
      <c r="C232" s="139">
        <f>C229/B229-1</f>
        <v>-1</v>
      </c>
      <c r="D232" s="139" t="e">
        <f t="shared" ref="D232:E234" si="6">D229/C229-1</f>
        <v>#DIV/0!</v>
      </c>
      <c r="E232" s="140" t="e">
        <f t="shared" si="6"/>
        <v>#DIV/0!</v>
      </c>
    </row>
    <row r="233" spans="1:5" ht="15.75" thickBot="1" x14ac:dyDescent="0.3">
      <c r="A233" s="131" t="s">
        <v>22</v>
      </c>
      <c r="B233" s="138" t="s">
        <v>21</v>
      </c>
      <c r="C233" s="139">
        <f>C230/B230-1</f>
        <v>-1</v>
      </c>
      <c r="D233" s="139" t="e">
        <f t="shared" si="6"/>
        <v>#DIV/0!</v>
      </c>
      <c r="E233" s="140" t="e">
        <f t="shared" si="6"/>
        <v>#DIV/0!</v>
      </c>
    </row>
    <row r="234" spans="1:5" ht="15.75" thickBot="1" x14ac:dyDescent="0.3">
      <c r="A234" s="131" t="s">
        <v>23</v>
      </c>
      <c r="B234" s="138" t="s">
        <v>21</v>
      </c>
      <c r="C234" s="139" t="e">
        <f>C231/B231-1</f>
        <v>#DIV/0!</v>
      </c>
      <c r="D234" s="139" t="e">
        <f t="shared" si="6"/>
        <v>#DIV/0!</v>
      </c>
      <c r="E234" s="140" t="e">
        <f t="shared" si="6"/>
        <v>#DIV/0!</v>
      </c>
    </row>
    <row r="235" spans="1:5" ht="15.75" thickBot="1" x14ac:dyDescent="0.3">
      <c r="A235" s="651" t="s">
        <v>903</v>
      </c>
      <c r="B235" s="652"/>
      <c r="C235" s="652"/>
      <c r="D235" s="652"/>
      <c r="E235" s="653"/>
    </row>
    <row r="236" spans="1:5" x14ac:dyDescent="0.25">
      <c r="A236" s="643"/>
      <c r="B236" s="132">
        <v>2019</v>
      </c>
      <c r="C236" s="132">
        <v>2020</v>
      </c>
      <c r="D236" s="132">
        <v>2021</v>
      </c>
      <c r="E236" s="133">
        <v>2022</v>
      </c>
    </row>
    <row r="237" spans="1:5" ht="15.75" thickBot="1" x14ac:dyDescent="0.3">
      <c r="A237" s="644"/>
      <c r="B237" s="134" t="s">
        <v>8</v>
      </c>
      <c r="C237" s="134" t="s">
        <v>9</v>
      </c>
      <c r="D237" s="134" t="s">
        <v>9</v>
      </c>
      <c r="E237" s="135" t="s">
        <v>9</v>
      </c>
    </row>
    <row r="238" spans="1:5" ht="15.75" thickBot="1" x14ac:dyDescent="0.3">
      <c r="A238" s="141" t="s">
        <v>36</v>
      </c>
      <c r="B238" s="142">
        <f>B239+B240+B241+B242</f>
        <v>0</v>
      </c>
      <c r="C238" s="142">
        <f>C239+C240+C241+C242</f>
        <v>0</v>
      </c>
      <c r="D238" s="142">
        <f>D239+D240+D241+D242</f>
        <v>0</v>
      </c>
      <c r="E238" s="146">
        <f>E239+E240+E241+E242</f>
        <v>0</v>
      </c>
    </row>
    <row r="239" spans="1:5" ht="24.75" customHeight="1" thickBot="1" x14ac:dyDescent="0.3">
      <c r="A239" s="143" t="s">
        <v>57</v>
      </c>
      <c r="B239" s="142"/>
      <c r="C239" s="142">
        <v>0</v>
      </c>
      <c r="D239" s="142"/>
      <c r="E239" s="146"/>
    </row>
    <row r="240" spans="1:5" ht="15.75" thickBot="1" x14ac:dyDescent="0.3">
      <c r="A240" s="143" t="s">
        <v>61</v>
      </c>
      <c r="B240" s="142"/>
      <c r="C240" s="142"/>
      <c r="D240" s="142"/>
      <c r="E240" s="146"/>
    </row>
    <row r="241" spans="1:5" ht="12.75" customHeight="1" thickBot="1" x14ac:dyDescent="0.3">
      <c r="A241" s="143" t="s">
        <v>62</v>
      </c>
      <c r="B241" s="142"/>
      <c r="C241" s="142"/>
      <c r="D241" s="142"/>
      <c r="E241" s="146"/>
    </row>
    <row r="242" spans="1:5" ht="9" customHeight="1" thickBot="1" x14ac:dyDescent="0.3">
      <c r="A242" s="143" t="s">
        <v>63</v>
      </c>
      <c r="B242" s="142"/>
      <c r="C242" s="142"/>
      <c r="D242" s="142"/>
      <c r="E242" s="146"/>
    </row>
    <row r="243" spans="1:5" ht="15.75" thickBot="1" x14ac:dyDescent="0.3">
      <c r="A243" s="141" t="s">
        <v>37</v>
      </c>
      <c r="B243" s="144">
        <f>B244+B245+B246+B247</f>
        <v>1000</v>
      </c>
      <c r="C243" s="144">
        <f>C244+C245+C246+C247</f>
        <v>0</v>
      </c>
      <c r="D243" s="144">
        <f>D244+D245+D246+D247</f>
        <v>0</v>
      </c>
      <c r="E243" s="145">
        <f>E244+E245+E246+E247</f>
        <v>0</v>
      </c>
    </row>
    <row r="244" spans="1:5" ht="15.75" thickBot="1" x14ac:dyDescent="0.3">
      <c r="A244" s="143" t="s">
        <v>57</v>
      </c>
      <c r="B244" s="144">
        <v>1000</v>
      </c>
      <c r="C244" s="142"/>
      <c r="D244" s="142"/>
      <c r="E244" s="146"/>
    </row>
    <row r="245" spans="1:5" ht="15.75" thickBot="1" x14ac:dyDescent="0.3">
      <c r="A245" s="143" t="s">
        <v>61</v>
      </c>
      <c r="B245" s="144"/>
      <c r="C245" s="142"/>
      <c r="D245" s="142"/>
      <c r="E245" s="146"/>
    </row>
    <row r="246" spans="1:5" ht="15.75" thickBot="1" x14ac:dyDescent="0.3">
      <c r="A246" s="143" t="s">
        <v>62</v>
      </c>
      <c r="B246" s="144"/>
      <c r="C246" s="142"/>
      <c r="D246" s="142"/>
      <c r="E246" s="146"/>
    </row>
    <row r="247" spans="1:5" ht="15.75" thickBot="1" x14ac:dyDescent="0.3">
      <c r="A247" s="143" t="s">
        <v>63</v>
      </c>
      <c r="B247" s="144"/>
      <c r="C247" s="142"/>
      <c r="D247" s="142"/>
      <c r="E247" s="146"/>
    </row>
    <row r="248" spans="1:5" ht="15.75" thickBot="1" x14ac:dyDescent="0.3">
      <c r="A248" s="150" t="s">
        <v>64</v>
      </c>
      <c r="B248" s="144">
        <f>B238+B243</f>
        <v>1000</v>
      </c>
      <c r="C248" s="144">
        <f>C238+C243</f>
        <v>0</v>
      </c>
      <c r="D248" s="144">
        <f>D238+D243</f>
        <v>0</v>
      </c>
      <c r="E248" s="145">
        <f>E238+E243</f>
        <v>0</v>
      </c>
    </row>
    <row r="249" spans="1:5" ht="15.75" customHeight="1" thickBot="1" x14ac:dyDescent="0.3">
      <c r="A249" s="151" t="s">
        <v>32</v>
      </c>
      <c r="B249" s="152">
        <f>B248-B230</f>
        <v>0</v>
      </c>
      <c r="C249" s="152">
        <f>C248-C230</f>
        <v>0</v>
      </c>
      <c r="D249" s="152">
        <f>D248-D230</f>
        <v>0</v>
      </c>
      <c r="E249" s="153">
        <f>E248-E230</f>
        <v>0</v>
      </c>
    </row>
    <row r="250" spans="1:5" ht="45" customHeight="1" thickBot="1" x14ac:dyDescent="0.3">
      <c r="A250" s="130" t="s">
        <v>73</v>
      </c>
      <c r="B250" s="161" t="s">
        <v>904</v>
      </c>
      <c r="C250" s="162" t="s">
        <v>60</v>
      </c>
      <c r="D250" s="665" t="s">
        <v>905</v>
      </c>
      <c r="E250" s="666"/>
    </row>
    <row r="251" spans="1:5" ht="25.5" customHeight="1" thickBot="1" x14ac:dyDescent="0.3">
      <c r="A251" s="131" t="s">
        <v>15</v>
      </c>
      <c r="B251" s="667" t="s">
        <v>895</v>
      </c>
      <c r="C251" s="668"/>
      <c r="D251" s="668"/>
      <c r="E251" s="669"/>
    </row>
    <row r="252" spans="1:5" ht="23.25" customHeight="1" thickBot="1" x14ac:dyDescent="0.3">
      <c r="A252" s="131" t="s">
        <v>16</v>
      </c>
      <c r="B252" s="662" t="s">
        <v>68</v>
      </c>
      <c r="C252" s="663"/>
      <c r="D252" s="663"/>
      <c r="E252" s="664"/>
    </row>
    <row r="253" spans="1:5" x14ac:dyDescent="0.25">
      <c r="A253" s="643"/>
      <c r="B253" s="132">
        <v>2019</v>
      </c>
      <c r="C253" s="132">
        <v>2020</v>
      </c>
      <c r="D253" s="132">
        <v>2021</v>
      </c>
      <c r="E253" s="133">
        <v>2022</v>
      </c>
    </row>
    <row r="254" spans="1:5" ht="15.75" thickBot="1" x14ac:dyDescent="0.3">
      <c r="A254" s="644"/>
      <c r="B254" s="134" t="s">
        <v>8</v>
      </c>
      <c r="C254" s="134" t="s">
        <v>9</v>
      </c>
      <c r="D254" s="134" t="s">
        <v>9</v>
      </c>
      <c r="E254" s="135" t="s">
        <v>9</v>
      </c>
    </row>
    <row r="255" spans="1:5" ht="23.25" hidden="1" customHeight="1" thickBot="1" x14ac:dyDescent="0.3">
      <c r="A255" s="131" t="s">
        <v>17</v>
      </c>
      <c r="B255" s="136">
        <v>10</v>
      </c>
      <c r="C255" s="138">
        <v>10</v>
      </c>
      <c r="D255" s="138"/>
      <c r="E255" s="166"/>
    </row>
    <row r="256" spans="1:5" ht="21.75" hidden="1" customHeight="1" thickBot="1" x14ac:dyDescent="0.3">
      <c r="A256" s="131" t="s">
        <v>18</v>
      </c>
      <c r="B256" s="136">
        <v>1000</v>
      </c>
      <c r="C256" s="136">
        <v>1000</v>
      </c>
      <c r="D256" s="136"/>
      <c r="E256" s="137">
        <f>E274</f>
        <v>0</v>
      </c>
    </row>
    <row r="257" spans="1:5" ht="17.25" hidden="1" customHeight="1" thickBot="1" x14ac:dyDescent="0.3">
      <c r="A257" s="131" t="s">
        <v>19</v>
      </c>
      <c r="B257" s="136">
        <f>B256/B255</f>
        <v>100</v>
      </c>
      <c r="C257" s="136">
        <f>C256/C255</f>
        <v>100</v>
      </c>
      <c r="D257" s="136" t="e">
        <f>D256/D255</f>
        <v>#DIV/0!</v>
      </c>
      <c r="E257" s="137" t="e">
        <f>E256/E255</f>
        <v>#DIV/0!</v>
      </c>
    </row>
    <row r="258" spans="1:5" ht="15.75" hidden="1" customHeight="1" thickBot="1" x14ac:dyDescent="0.3">
      <c r="A258" s="131" t="s">
        <v>20</v>
      </c>
      <c r="B258" s="138" t="s">
        <v>21</v>
      </c>
      <c r="C258" s="139">
        <f>C255/B255-1</f>
        <v>0</v>
      </c>
      <c r="D258" s="139">
        <f t="shared" ref="D258:E260" si="7">D255/C255-1</f>
        <v>-1</v>
      </c>
      <c r="E258" s="140" t="e">
        <f t="shared" si="7"/>
        <v>#DIV/0!</v>
      </c>
    </row>
    <row r="259" spans="1:5" ht="12.75" hidden="1" customHeight="1" x14ac:dyDescent="0.25">
      <c r="A259" s="131" t="s">
        <v>22</v>
      </c>
      <c r="B259" s="138" t="s">
        <v>21</v>
      </c>
      <c r="C259" s="139">
        <f>C256/B256-1</f>
        <v>0</v>
      </c>
      <c r="D259" s="139">
        <f t="shared" si="7"/>
        <v>-1</v>
      </c>
      <c r="E259" s="140" t="e">
        <f t="shared" si="7"/>
        <v>#DIV/0!</v>
      </c>
    </row>
    <row r="260" spans="1:5" ht="9" hidden="1" customHeight="1" thickBot="1" x14ac:dyDescent="0.3">
      <c r="A260" s="131" t="s">
        <v>23</v>
      </c>
      <c r="B260" s="138" t="s">
        <v>21</v>
      </c>
      <c r="C260" s="139">
        <f>C257/B257-1</f>
        <v>0</v>
      </c>
      <c r="D260" s="139" t="e">
        <f t="shared" si="7"/>
        <v>#DIV/0!</v>
      </c>
      <c r="E260" s="140" t="e">
        <f t="shared" si="7"/>
        <v>#DIV/0!</v>
      </c>
    </row>
    <row r="261" spans="1:5" ht="15.75" hidden="1" customHeight="1" thickBot="1" x14ac:dyDescent="0.3">
      <c r="A261" s="651" t="s">
        <v>906</v>
      </c>
      <c r="B261" s="652"/>
      <c r="C261" s="652"/>
      <c r="D261" s="652"/>
      <c r="E261" s="653"/>
    </row>
    <row r="262" spans="1:5" ht="15.75" hidden="1" customHeight="1" thickBot="1" x14ac:dyDescent="0.3">
      <c r="A262" s="643"/>
      <c r="B262" s="132">
        <v>2019</v>
      </c>
      <c r="C262" s="132">
        <v>2020</v>
      </c>
      <c r="D262" s="132">
        <v>2021</v>
      </c>
      <c r="E262" s="133">
        <v>2022</v>
      </c>
    </row>
    <row r="263" spans="1:5" ht="15.75" hidden="1" customHeight="1" thickBot="1" x14ac:dyDescent="0.3">
      <c r="A263" s="644"/>
      <c r="B263" s="134" t="s">
        <v>8</v>
      </c>
      <c r="C263" s="134" t="s">
        <v>9</v>
      </c>
      <c r="D263" s="134" t="s">
        <v>9</v>
      </c>
      <c r="E263" s="135" t="s">
        <v>9</v>
      </c>
    </row>
    <row r="264" spans="1:5" ht="15.75" hidden="1" customHeight="1" thickBot="1" x14ac:dyDescent="0.3">
      <c r="A264" s="141" t="s">
        <v>36</v>
      </c>
      <c r="B264" s="142">
        <f>B265+B266+B267+B268</f>
        <v>0</v>
      </c>
      <c r="C264" s="142">
        <f>C265+C266+C267+C268</f>
        <v>0</v>
      </c>
      <c r="D264" s="142">
        <f>D265+D266+D267+D268</f>
        <v>0</v>
      </c>
      <c r="E264" s="146">
        <f>E265+E266+E267+E268</f>
        <v>0</v>
      </c>
    </row>
    <row r="265" spans="1:5" ht="23.25" hidden="1" customHeight="1" thickBot="1" x14ac:dyDescent="0.3">
      <c r="A265" s="143" t="s">
        <v>57</v>
      </c>
      <c r="B265" s="142"/>
      <c r="C265" s="142">
        <v>0</v>
      </c>
      <c r="D265" s="142"/>
      <c r="E265" s="146"/>
    </row>
    <row r="266" spans="1:5" ht="23.25" hidden="1" customHeight="1" thickBot="1" x14ac:dyDescent="0.3">
      <c r="A266" s="143" t="s">
        <v>61</v>
      </c>
      <c r="B266" s="142"/>
      <c r="C266" s="142"/>
      <c r="D266" s="142"/>
      <c r="E266" s="146"/>
    </row>
    <row r="267" spans="1:5" ht="15.75" hidden="1" customHeight="1" thickBot="1" x14ac:dyDescent="0.3">
      <c r="A267" s="143" t="s">
        <v>62</v>
      </c>
      <c r="B267" s="142"/>
      <c r="C267" s="142"/>
      <c r="D267" s="142"/>
      <c r="E267" s="146"/>
    </row>
    <row r="268" spans="1:5" ht="12.75" hidden="1" customHeight="1" x14ac:dyDescent="0.25">
      <c r="A268" s="143" t="s">
        <v>63</v>
      </c>
      <c r="B268" s="142"/>
      <c r="C268" s="142"/>
      <c r="D268" s="142"/>
      <c r="E268" s="146"/>
    </row>
    <row r="269" spans="1:5" ht="9" hidden="1" customHeight="1" thickBot="1" x14ac:dyDescent="0.3">
      <c r="A269" s="141" t="s">
        <v>37</v>
      </c>
      <c r="B269" s="144">
        <f>B270+B271+B272+B273</f>
        <v>1000</v>
      </c>
      <c r="C269" s="144">
        <f>C270+C271+C272+C273</f>
        <v>1000</v>
      </c>
      <c r="D269" s="144">
        <f>D270+D271+D272+D273</f>
        <v>0</v>
      </c>
      <c r="E269" s="145">
        <f>E270+E271+E272+E273</f>
        <v>0</v>
      </c>
    </row>
    <row r="270" spans="1:5" ht="15.75" hidden="1" customHeight="1" thickBot="1" x14ac:dyDescent="0.3">
      <c r="A270" s="143" t="s">
        <v>57</v>
      </c>
      <c r="B270" s="144">
        <v>1000</v>
      </c>
      <c r="C270" s="142">
        <v>1000</v>
      </c>
      <c r="D270" s="142"/>
      <c r="E270" s="146"/>
    </row>
    <row r="271" spans="1:5" ht="15.75" hidden="1" customHeight="1" thickBot="1" x14ac:dyDescent="0.3">
      <c r="A271" s="143" t="s">
        <v>61</v>
      </c>
      <c r="B271" s="144"/>
      <c r="C271" s="142"/>
      <c r="D271" s="142"/>
      <c r="E271" s="146"/>
    </row>
    <row r="272" spans="1:5" ht="15.75" hidden="1" customHeight="1" thickBot="1" x14ac:dyDescent="0.3">
      <c r="A272" s="143" t="s">
        <v>62</v>
      </c>
      <c r="B272" s="144"/>
      <c r="C272" s="142"/>
      <c r="D272" s="142"/>
      <c r="E272" s="146"/>
    </row>
    <row r="273" spans="1:5" ht="15.75" hidden="1" customHeight="1" thickBot="1" x14ac:dyDescent="0.3">
      <c r="A273" s="143" t="s">
        <v>63</v>
      </c>
      <c r="B273" s="144"/>
      <c r="C273" s="142"/>
      <c r="D273" s="142"/>
      <c r="E273" s="146"/>
    </row>
    <row r="274" spans="1:5" ht="15.75" hidden="1" customHeight="1" thickBot="1" x14ac:dyDescent="0.3">
      <c r="A274" s="150" t="s">
        <v>64</v>
      </c>
      <c r="B274" s="144">
        <f>B264+B269</f>
        <v>1000</v>
      </c>
      <c r="C274" s="144">
        <f>C264+C269</f>
        <v>1000</v>
      </c>
      <c r="D274" s="144">
        <f>D264+D269</f>
        <v>0</v>
      </c>
      <c r="E274" s="145">
        <f>E264+E269</f>
        <v>0</v>
      </c>
    </row>
    <row r="275" spans="1:5" ht="23.25" hidden="1" customHeight="1" thickBot="1" x14ac:dyDescent="0.3">
      <c r="A275" s="151" t="s">
        <v>32</v>
      </c>
      <c r="B275" s="152">
        <f>B274-B256</f>
        <v>0</v>
      </c>
      <c r="C275" s="152">
        <f>C274-C256</f>
        <v>0</v>
      </c>
      <c r="D275" s="152">
        <f>D274-D256</f>
        <v>0</v>
      </c>
      <c r="E275" s="153">
        <f>E274-E256</f>
        <v>0</v>
      </c>
    </row>
    <row r="276" spans="1:5" ht="15.75" hidden="1" customHeight="1" thickBot="1" x14ac:dyDescent="0.3">
      <c r="A276" s="130" t="s">
        <v>144</v>
      </c>
      <c r="B276" s="161" t="s">
        <v>907</v>
      </c>
      <c r="C276" s="162" t="s">
        <v>60</v>
      </c>
      <c r="D276" s="675" t="s">
        <v>908</v>
      </c>
      <c r="E276" s="676"/>
    </row>
    <row r="277" spans="1:5" ht="17.25" hidden="1" customHeight="1" thickBot="1" x14ac:dyDescent="0.3">
      <c r="A277" s="131" t="s">
        <v>15</v>
      </c>
      <c r="B277" s="667" t="s">
        <v>895</v>
      </c>
      <c r="C277" s="668"/>
      <c r="D277" s="668"/>
      <c r="E277" s="669"/>
    </row>
    <row r="278" spans="1:5" ht="15.75" hidden="1" customHeight="1" thickBot="1" x14ac:dyDescent="0.3">
      <c r="A278" s="131" t="s">
        <v>16</v>
      </c>
      <c r="B278" s="662" t="s">
        <v>68</v>
      </c>
      <c r="C278" s="663"/>
      <c r="D278" s="663"/>
      <c r="E278" s="664"/>
    </row>
    <row r="279" spans="1:5" ht="12.75" hidden="1" customHeight="1" x14ac:dyDescent="0.25">
      <c r="A279" s="643"/>
      <c r="B279" s="132">
        <v>2019</v>
      </c>
      <c r="C279" s="132">
        <v>2020</v>
      </c>
      <c r="D279" s="132">
        <v>2021</v>
      </c>
      <c r="E279" s="133">
        <v>2022</v>
      </c>
    </row>
    <row r="280" spans="1:5" ht="9" hidden="1" customHeight="1" thickBot="1" x14ac:dyDescent="0.3">
      <c r="A280" s="644"/>
      <c r="B280" s="134" t="s">
        <v>8</v>
      </c>
      <c r="C280" s="134" t="s">
        <v>9</v>
      </c>
      <c r="D280" s="134" t="s">
        <v>9</v>
      </c>
      <c r="E280" s="135" t="s">
        <v>9</v>
      </c>
    </row>
    <row r="281" spans="1:5" ht="15.75" hidden="1" customHeight="1" thickBot="1" x14ac:dyDescent="0.3">
      <c r="A281" s="131" t="s">
        <v>17</v>
      </c>
      <c r="B281" s="136">
        <v>10</v>
      </c>
      <c r="C281" s="138"/>
      <c r="D281" s="138"/>
      <c r="E281" s="166"/>
    </row>
    <row r="282" spans="1:5" ht="15.75" hidden="1" customHeight="1" thickBot="1" x14ac:dyDescent="0.3">
      <c r="A282" s="131" t="s">
        <v>18</v>
      </c>
      <c r="B282" s="136">
        <v>1000</v>
      </c>
      <c r="C282" s="136"/>
      <c r="D282" s="136"/>
      <c r="E282" s="137">
        <f>E300</f>
        <v>0</v>
      </c>
    </row>
    <row r="283" spans="1:5" ht="15.75" hidden="1" customHeight="1" thickBot="1" x14ac:dyDescent="0.3">
      <c r="A283" s="131" t="s">
        <v>19</v>
      </c>
      <c r="B283" s="136">
        <f>B282/B281</f>
        <v>100</v>
      </c>
      <c r="C283" s="136" t="e">
        <f>C282/C281</f>
        <v>#DIV/0!</v>
      </c>
      <c r="D283" s="136" t="e">
        <f>D282/D281</f>
        <v>#DIV/0!</v>
      </c>
      <c r="E283" s="137" t="e">
        <f>E282/E281</f>
        <v>#DIV/0!</v>
      </c>
    </row>
    <row r="284" spans="1:5" ht="15.75" hidden="1" customHeight="1" thickBot="1" x14ac:dyDescent="0.3">
      <c r="A284" s="131" t="s">
        <v>20</v>
      </c>
      <c r="B284" s="138" t="s">
        <v>21</v>
      </c>
      <c r="C284" s="139">
        <f>C281/B281-1</f>
        <v>-1</v>
      </c>
      <c r="D284" s="139" t="e">
        <f t="shared" ref="D284:E286" si="8">D281/C281-1</f>
        <v>#DIV/0!</v>
      </c>
      <c r="E284" s="140" t="e">
        <f t="shared" si="8"/>
        <v>#DIV/0!</v>
      </c>
    </row>
    <row r="285" spans="1:5" ht="23.25" hidden="1" customHeight="1" thickBot="1" x14ac:dyDescent="0.3">
      <c r="A285" s="131" t="s">
        <v>22</v>
      </c>
      <c r="B285" s="138" t="s">
        <v>21</v>
      </c>
      <c r="C285" s="139">
        <f>C282/B282-1</f>
        <v>-1</v>
      </c>
      <c r="D285" s="139" t="e">
        <f t="shared" si="8"/>
        <v>#DIV/0!</v>
      </c>
      <c r="E285" s="140" t="e">
        <f t="shared" si="8"/>
        <v>#DIV/0!</v>
      </c>
    </row>
    <row r="286" spans="1:5" ht="23.25" hidden="1" customHeight="1" thickBot="1" x14ac:dyDescent="0.3">
      <c r="A286" s="131" t="s">
        <v>23</v>
      </c>
      <c r="B286" s="138" t="s">
        <v>21</v>
      </c>
      <c r="C286" s="139" t="e">
        <f>C283/B283-1</f>
        <v>#DIV/0!</v>
      </c>
      <c r="D286" s="139" t="e">
        <f t="shared" si="8"/>
        <v>#DIV/0!</v>
      </c>
      <c r="E286" s="140" t="e">
        <f t="shared" si="8"/>
        <v>#DIV/0!</v>
      </c>
    </row>
    <row r="287" spans="1:5" ht="15.75" hidden="1" customHeight="1" thickBot="1" x14ac:dyDescent="0.3">
      <c r="A287" s="651" t="s">
        <v>909</v>
      </c>
      <c r="B287" s="652"/>
      <c r="C287" s="652"/>
      <c r="D287" s="652"/>
      <c r="E287" s="653"/>
    </row>
    <row r="288" spans="1:5" ht="12.75" hidden="1" customHeight="1" x14ac:dyDescent="0.25">
      <c r="A288" s="643"/>
      <c r="B288" s="132">
        <v>2019</v>
      </c>
      <c r="C288" s="132">
        <v>2020</v>
      </c>
      <c r="D288" s="132">
        <v>2021</v>
      </c>
      <c r="E288" s="133">
        <v>2022</v>
      </c>
    </row>
    <row r="289" spans="1:5" ht="9" hidden="1" customHeight="1" thickBot="1" x14ac:dyDescent="0.3">
      <c r="A289" s="644"/>
      <c r="B289" s="134" t="s">
        <v>8</v>
      </c>
      <c r="C289" s="134" t="s">
        <v>9</v>
      </c>
      <c r="D289" s="134" t="s">
        <v>9</v>
      </c>
      <c r="E289" s="135" t="s">
        <v>9</v>
      </c>
    </row>
    <row r="290" spans="1:5" ht="15.75" hidden="1" customHeight="1" thickBot="1" x14ac:dyDescent="0.3">
      <c r="A290" s="141" t="s">
        <v>36</v>
      </c>
      <c r="B290" s="142">
        <f>B291+B292+B293+B294</f>
        <v>0</v>
      </c>
      <c r="C290" s="142">
        <f>C291+C292+C293+C294</f>
        <v>0</v>
      </c>
      <c r="D290" s="142">
        <f>D291+D292+D293+D294</f>
        <v>0</v>
      </c>
      <c r="E290" s="146">
        <f>E291+E292+E293+E294</f>
        <v>0</v>
      </c>
    </row>
    <row r="291" spans="1:5" ht="15.75" hidden="1" customHeight="1" thickBot="1" x14ac:dyDescent="0.3">
      <c r="A291" s="143" t="s">
        <v>57</v>
      </c>
      <c r="B291" s="142"/>
      <c r="C291" s="142">
        <v>0</v>
      </c>
      <c r="D291" s="142"/>
      <c r="E291" s="146"/>
    </row>
    <row r="292" spans="1:5" ht="15.75" hidden="1" customHeight="1" thickBot="1" x14ac:dyDescent="0.3">
      <c r="A292" s="143" t="s">
        <v>61</v>
      </c>
      <c r="B292" s="142"/>
      <c r="C292" s="142"/>
      <c r="D292" s="142"/>
      <c r="E292" s="146"/>
    </row>
    <row r="293" spans="1:5" ht="23.25" hidden="1" customHeight="1" thickBot="1" x14ac:dyDescent="0.3">
      <c r="A293" s="143" t="s">
        <v>62</v>
      </c>
      <c r="B293" s="142"/>
      <c r="C293" s="142"/>
      <c r="D293" s="142"/>
      <c r="E293" s="146"/>
    </row>
    <row r="294" spans="1:5" ht="21.75" hidden="1" customHeight="1" thickBot="1" x14ac:dyDescent="0.3">
      <c r="A294" s="143" t="s">
        <v>63</v>
      </c>
      <c r="B294" s="142"/>
      <c r="C294" s="142"/>
      <c r="D294" s="142"/>
      <c r="E294" s="146"/>
    </row>
    <row r="295" spans="1:5" ht="17.25" hidden="1" customHeight="1" thickBot="1" x14ac:dyDescent="0.3">
      <c r="A295" s="141" t="s">
        <v>37</v>
      </c>
      <c r="B295" s="144">
        <f>B296+B297+B298+B299</f>
        <v>1000</v>
      </c>
      <c r="C295" s="144">
        <f>C296+C297+C298+C299</f>
        <v>0</v>
      </c>
      <c r="D295" s="144">
        <f>D296+D297+D298+D299</f>
        <v>0</v>
      </c>
      <c r="E295" s="145">
        <f>E296+E297+E298+E299</f>
        <v>0</v>
      </c>
    </row>
    <row r="296" spans="1:5" ht="15.75" hidden="1" customHeight="1" thickBot="1" x14ac:dyDescent="0.3">
      <c r="A296" s="143" t="s">
        <v>57</v>
      </c>
      <c r="B296" s="144">
        <v>1000</v>
      </c>
      <c r="C296" s="142"/>
      <c r="D296" s="142"/>
      <c r="E296" s="146"/>
    </row>
    <row r="297" spans="1:5" ht="12.75" hidden="1" customHeight="1" x14ac:dyDescent="0.25">
      <c r="A297" s="143" t="s">
        <v>61</v>
      </c>
      <c r="B297" s="144"/>
      <c r="C297" s="142"/>
      <c r="D297" s="142"/>
      <c r="E297" s="146"/>
    </row>
    <row r="298" spans="1:5" ht="9" hidden="1" customHeight="1" thickBot="1" x14ac:dyDescent="0.3">
      <c r="A298" s="143" t="s">
        <v>62</v>
      </c>
      <c r="B298" s="144"/>
      <c r="C298" s="142"/>
      <c r="D298" s="142"/>
      <c r="E298" s="146"/>
    </row>
    <row r="299" spans="1:5" ht="15.75" hidden="1" customHeight="1" thickBot="1" x14ac:dyDescent="0.3">
      <c r="A299" s="143" t="s">
        <v>63</v>
      </c>
      <c r="B299" s="144"/>
      <c r="C299" s="142"/>
      <c r="D299" s="142"/>
      <c r="E299" s="146"/>
    </row>
    <row r="300" spans="1:5" ht="15.75" hidden="1" customHeight="1" thickBot="1" x14ac:dyDescent="0.3">
      <c r="A300" s="150" t="s">
        <v>64</v>
      </c>
      <c r="B300" s="144">
        <f>B290+B295</f>
        <v>1000</v>
      </c>
      <c r="C300" s="144">
        <f>C290+C295</f>
        <v>0</v>
      </c>
      <c r="D300" s="144">
        <f>D290+D295</f>
        <v>0</v>
      </c>
      <c r="E300" s="145">
        <f>E290+E295</f>
        <v>0</v>
      </c>
    </row>
    <row r="301" spans="1:5" ht="15.75" hidden="1" customHeight="1" thickBot="1" x14ac:dyDescent="0.3">
      <c r="A301" s="151" t="s">
        <v>32</v>
      </c>
      <c r="B301" s="152">
        <f>B300-B282</f>
        <v>0</v>
      </c>
      <c r="C301" s="152">
        <f>C300-C282</f>
        <v>0</v>
      </c>
      <c r="D301" s="152">
        <f>D300-D282</f>
        <v>0</v>
      </c>
      <c r="E301" s="153">
        <f>E300-E282</f>
        <v>0</v>
      </c>
    </row>
    <row r="302" spans="1:5" ht="15.75" hidden="1" customHeight="1" thickBot="1" x14ac:dyDescent="0.3">
      <c r="A302" s="130" t="s">
        <v>910</v>
      </c>
      <c r="B302" s="161" t="s">
        <v>911</v>
      </c>
      <c r="C302" s="174" t="s">
        <v>60</v>
      </c>
      <c r="D302" s="673" t="s">
        <v>912</v>
      </c>
      <c r="E302" s="674"/>
    </row>
    <row r="303" spans="1:5" ht="23.25" hidden="1" customHeight="1" thickBot="1" x14ac:dyDescent="0.3">
      <c r="A303" s="131" t="s">
        <v>15</v>
      </c>
      <c r="B303" s="667" t="s">
        <v>895</v>
      </c>
      <c r="C303" s="668"/>
      <c r="D303" s="668"/>
      <c r="E303" s="669"/>
    </row>
    <row r="304" spans="1:5" ht="23.25" hidden="1" customHeight="1" thickBot="1" x14ac:dyDescent="0.3">
      <c r="A304" s="131" t="s">
        <v>16</v>
      </c>
      <c r="B304" s="662" t="s">
        <v>68</v>
      </c>
      <c r="C304" s="663"/>
      <c r="D304" s="663"/>
      <c r="E304" s="664"/>
    </row>
    <row r="305" spans="1:5" ht="15.75" hidden="1" customHeight="1" thickBot="1" x14ac:dyDescent="0.3">
      <c r="A305" s="643"/>
      <c r="B305" s="132">
        <v>2019</v>
      </c>
      <c r="C305" s="132">
        <v>2020</v>
      </c>
      <c r="D305" s="132">
        <v>2021</v>
      </c>
      <c r="E305" s="133">
        <v>2022</v>
      </c>
    </row>
    <row r="306" spans="1:5" ht="12.75" hidden="1" customHeight="1" x14ac:dyDescent="0.25">
      <c r="A306" s="644"/>
      <c r="B306" s="134" t="s">
        <v>8</v>
      </c>
      <c r="C306" s="134" t="s">
        <v>9</v>
      </c>
      <c r="D306" s="134" t="s">
        <v>9</v>
      </c>
      <c r="E306" s="135" t="s">
        <v>9</v>
      </c>
    </row>
    <row r="307" spans="1:5" ht="9" hidden="1" customHeight="1" thickBot="1" x14ac:dyDescent="0.3">
      <c r="A307" s="131" t="s">
        <v>17</v>
      </c>
      <c r="B307" s="138">
        <v>10</v>
      </c>
      <c r="C307" s="138"/>
      <c r="D307" s="138"/>
      <c r="E307" s="166"/>
    </row>
    <row r="308" spans="1:5" ht="15.75" hidden="1" customHeight="1" thickBot="1" x14ac:dyDescent="0.3">
      <c r="A308" s="131" t="s">
        <v>18</v>
      </c>
      <c r="B308" s="136">
        <v>1000</v>
      </c>
      <c r="C308" s="136"/>
      <c r="D308" s="136"/>
      <c r="E308" s="137">
        <f>E326</f>
        <v>0</v>
      </c>
    </row>
    <row r="309" spans="1:5" ht="15.75" hidden="1" customHeight="1" thickBot="1" x14ac:dyDescent="0.3">
      <c r="A309" s="131" t="s">
        <v>19</v>
      </c>
      <c r="B309" s="136">
        <f>B308/B307</f>
        <v>100</v>
      </c>
      <c r="C309" s="136" t="e">
        <f>C308/C307</f>
        <v>#DIV/0!</v>
      </c>
      <c r="D309" s="136" t="e">
        <f>D308/D307</f>
        <v>#DIV/0!</v>
      </c>
      <c r="E309" s="137" t="e">
        <f>E308/E307</f>
        <v>#DIV/0!</v>
      </c>
    </row>
    <row r="310" spans="1:5" ht="15.75" hidden="1" customHeight="1" thickBot="1" x14ac:dyDescent="0.3">
      <c r="A310" s="131" t="s">
        <v>20</v>
      </c>
      <c r="B310" s="138" t="s">
        <v>21</v>
      </c>
      <c r="C310" s="139">
        <f>C307/B307-1</f>
        <v>-1</v>
      </c>
      <c r="D310" s="139" t="e">
        <f t="shared" ref="D310:E312" si="9">D307/C307-1</f>
        <v>#DIV/0!</v>
      </c>
      <c r="E310" s="140" t="e">
        <f t="shared" si="9"/>
        <v>#DIV/0!</v>
      </c>
    </row>
    <row r="311" spans="1:5" ht="15.75" thickBot="1" x14ac:dyDescent="0.3">
      <c r="A311" s="131" t="s">
        <v>22</v>
      </c>
      <c r="B311" s="138" t="s">
        <v>21</v>
      </c>
      <c r="C311" s="139">
        <f>C308/B308-1</f>
        <v>-1</v>
      </c>
      <c r="D311" s="139" t="e">
        <f t="shared" si="9"/>
        <v>#DIV/0!</v>
      </c>
      <c r="E311" s="140" t="e">
        <f t="shared" si="9"/>
        <v>#DIV/0!</v>
      </c>
    </row>
    <row r="312" spans="1:5" ht="36.75" customHeight="1" thickBot="1" x14ac:dyDescent="0.3">
      <c r="A312" s="131" t="s">
        <v>23</v>
      </c>
      <c r="B312" s="138" t="s">
        <v>21</v>
      </c>
      <c r="C312" s="139" t="e">
        <f>C309/B309-1</f>
        <v>#DIV/0!</v>
      </c>
      <c r="D312" s="139" t="e">
        <f t="shared" si="9"/>
        <v>#DIV/0!</v>
      </c>
      <c r="E312" s="140" t="e">
        <f t="shared" si="9"/>
        <v>#DIV/0!</v>
      </c>
    </row>
    <row r="313" spans="1:5" ht="15.75" thickBot="1" x14ac:dyDescent="0.3">
      <c r="A313" s="651" t="s">
        <v>913</v>
      </c>
      <c r="B313" s="652"/>
      <c r="C313" s="652"/>
      <c r="D313" s="652"/>
      <c r="E313" s="653"/>
    </row>
    <row r="314" spans="1:5" x14ac:dyDescent="0.25">
      <c r="A314" s="643"/>
      <c r="B314" s="132">
        <v>2019</v>
      </c>
      <c r="C314" s="132">
        <v>2020</v>
      </c>
      <c r="D314" s="132">
        <v>2021</v>
      </c>
      <c r="E314" s="133">
        <v>2022</v>
      </c>
    </row>
    <row r="315" spans="1:5" ht="15.75" thickBot="1" x14ac:dyDescent="0.3">
      <c r="A315" s="644"/>
      <c r="B315" s="134" t="s">
        <v>8</v>
      </c>
      <c r="C315" s="134" t="s">
        <v>9</v>
      </c>
      <c r="D315" s="134" t="s">
        <v>9</v>
      </c>
      <c r="E315" s="135" t="s">
        <v>9</v>
      </c>
    </row>
    <row r="316" spans="1:5" ht="15.75" thickBot="1" x14ac:dyDescent="0.3">
      <c r="A316" s="141" t="s">
        <v>36</v>
      </c>
      <c r="B316" s="142">
        <f>B317+B318+B319+B320</f>
        <v>0</v>
      </c>
      <c r="C316" s="142">
        <f>C317+C318+C319+C320</f>
        <v>0</v>
      </c>
      <c r="D316" s="142">
        <f>D317+D318+D319+D320</f>
        <v>0</v>
      </c>
      <c r="E316" s="146">
        <f>E317+E318+E319+E320</f>
        <v>0</v>
      </c>
    </row>
    <row r="317" spans="1:5" ht="15.75" thickBot="1" x14ac:dyDescent="0.3">
      <c r="A317" s="143" t="s">
        <v>57</v>
      </c>
      <c r="B317" s="142"/>
      <c r="C317" s="142">
        <v>0</v>
      </c>
      <c r="D317" s="142"/>
      <c r="E317" s="146"/>
    </row>
    <row r="318" spans="1:5" ht="15.75" thickBot="1" x14ac:dyDescent="0.3">
      <c r="A318" s="143" t="s">
        <v>61</v>
      </c>
      <c r="B318" s="142"/>
      <c r="C318" s="142"/>
      <c r="D318" s="142"/>
      <c r="E318" s="146"/>
    </row>
    <row r="319" spans="1:5" ht="15.75" thickBot="1" x14ac:dyDescent="0.3">
      <c r="A319" s="143" t="s">
        <v>62</v>
      </c>
      <c r="B319" s="142"/>
      <c r="C319" s="142"/>
      <c r="D319" s="142"/>
      <c r="E319" s="146"/>
    </row>
    <row r="320" spans="1:5" ht="15.75" thickBot="1" x14ac:dyDescent="0.3">
      <c r="A320" s="143" t="s">
        <v>63</v>
      </c>
      <c r="B320" s="142"/>
      <c r="C320" s="142"/>
      <c r="D320" s="142"/>
      <c r="E320" s="146"/>
    </row>
    <row r="321" spans="1:5" ht="15.75" thickBot="1" x14ac:dyDescent="0.3">
      <c r="A321" s="141" t="s">
        <v>37</v>
      </c>
      <c r="B321" s="144">
        <f>B322+B323+B324+B325</f>
        <v>1000</v>
      </c>
      <c r="C321" s="144">
        <f>C322+C323+C324+C325</f>
        <v>0</v>
      </c>
      <c r="D321" s="144">
        <f>D322+D323+D324+D325</f>
        <v>0</v>
      </c>
      <c r="E321" s="145">
        <f>E322+E323+E324+E325</f>
        <v>0</v>
      </c>
    </row>
    <row r="322" spans="1:5" ht="15.75" thickBot="1" x14ac:dyDescent="0.3">
      <c r="A322" s="143" t="s">
        <v>57</v>
      </c>
      <c r="B322" s="144">
        <v>1000</v>
      </c>
      <c r="C322" s="142"/>
      <c r="D322" s="142"/>
      <c r="E322" s="146"/>
    </row>
    <row r="323" spans="1:5" ht="15.75" thickBot="1" x14ac:dyDescent="0.3">
      <c r="A323" s="143" t="s">
        <v>61</v>
      </c>
      <c r="B323" s="144"/>
      <c r="C323" s="142"/>
      <c r="D323" s="142"/>
      <c r="E323" s="146"/>
    </row>
    <row r="324" spans="1:5" ht="15.75" thickBot="1" x14ac:dyDescent="0.3">
      <c r="A324" s="143" t="s">
        <v>62</v>
      </c>
      <c r="B324" s="144"/>
      <c r="C324" s="142"/>
      <c r="D324" s="142"/>
      <c r="E324" s="146"/>
    </row>
    <row r="325" spans="1:5" ht="15.75" thickBot="1" x14ac:dyDescent="0.3">
      <c r="A325" s="143" t="s">
        <v>63</v>
      </c>
      <c r="B325" s="144"/>
      <c r="C325" s="142"/>
      <c r="D325" s="142"/>
      <c r="E325" s="146"/>
    </row>
    <row r="326" spans="1:5" ht="15.75" thickBot="1" x14ac:dyDescent="0.3">
      <c r="A326" s="150" t="s">
        <v>64</v>
      </c>
      <c r="B326" s="144">
        <f>B316+B321</f>
        <v>1000</v>
      </c>
      <c r="C326" s="144">
        <f>C316+C321</f>
        <v>0</v>
      </c>
      <c r="D326" s="144">
        <f>D316+D321</f>
        <v>0</v>
      </c>
      <c r="E326" s="145">
        <f>E316+E321</f>
        <v>0</v>
      </c>
    </row>
    <row r="327" spans="1:5" ht="15.75" thickBot="1" x14ac:dyDescent="0.3">
      <c r="A327" s="151" t="s">
        <v>32</v>
      </c>
      <c r="B327" s="152">
        <f>B326-B308</f>
        <v>0</v>
      </c>
      <c r="C327" s="152">
        <f>C326-C308</f>
        <v>0</v>
      </c>
      <c r="D327" s="152">
        <f>D326-D308</f>
        <v>0</v>
      </c>
      <c r="E327" s="153">
        <f>E326-E308</f>
        <v>0</v>
      </c>
    </row>
    <row r="328" spans="1:5" ht="36.75" thickBot="1" x14ac:dyDescent="0.3">
      <c r="A328" s="130" t="s">
        <v>914</v>
      </c>
      <c r="B328" s="161" t="s">
        <v>915</v>
      </c>
      <c r="C328" s="174" t="s">
        <v>60</v>
      </c>
      <c r="D328" s="673" t="s">
        <v>916</v>
      </c>
      <c r="E328" s="674"/>
    </row>
    <row r="329" spans="1:5" ht="23.25" customHeight="1" thickBot="1" x14ac:dyDescent="0.3">
      <c r="A329" s="131" t="s">
        <v>15</v>
      </c>
      <c r="B329" s="667" t="s">
        <v>895</v>
      </c>
      <c r="C329" s="668"/>
      <c r="D329" s="668"/>
      <c r="E329" s="669"/>
    </row>
    <row r="330" spans="1:5" ht="15.75" thickBot="1" x14ac:dyDescent="0.3">
      <c r="A330" s="131" t="s">
        <v>16</v>
      </c>
      <c r="B330" s="662" t="s">
        <v>68</v>
      </c>
      <c r="C330" s="663"/>
      <c r="D330" s="663"/>
      <c r="E330" s="664"/>
    </row>
    <row r="331" spans="1:5" x14ac:dyDescent="0.25">
      <c r="A331" s="643"/>
      <c r="B331" s="132">
        <v>2019</v>
      </c>
      <c r="C331" s="132">
        <v>2020</v>
      </c>
      <c r="D331" s="132">
        <v>2021</v>
      </c>
      <c r="E331" s="133">
        <v>2022</v>
      </c>
    </row>
    <row r="332" spans="1:5" ht="15.75" thickBot="1" x14ac:dyDescent="0.3">
      <c r="A332" s="644"/>
      <c r="B332" s="134" t="s">
        <v>8</v>
      </c>
      <c r="C332" s="134" t="s">
        <v>9</v>
      </c>
      <c r="D332" s="134" t="s">
        <v>9</v>
      </c>
      <c r="E332" s="135" t="s">
        <v>9</v>
      </c>
    </row>
    <row r="333" spans="1:5" ht="15.75" thickBot="1" x14ac:dyDescent="0.3">
      <c r="A333" s="131" t="s">
        <v>17</v>
      </c>
      <c r="B333" s="136">
        <v>10</v>
      </c>
      <c r="C333" s="138"/>
      <c r="D333" s="138"/>
      <c r="E333" s="166"/>
    </row>
    <row r="334" spans="1:5" ht="27" customHeight="1" thickBot="1" x14ac:dyDescent="0.3">
      <c r="A334" s="131" t="s">
        <v>18</v>
      </c>
      <c r="B334" s="136">
        <v>1000</v>
      </c>
      <c r="C334" s="136"/>
      <c r="D334" s="136"/>
      <c r="E334" s="137">
        <f>E352</f>
        <v>0</v>
      </c>
    </row>
    <row r="335" spans="1:5" ht="24.75" customHeight="1" thickBot="1" x14ac:dyDescent="0.3">
      <c r="A335" s="131" t="s">
        <v>19</v>
      </c>
      <c r="B335" s="136">
        <f>B334/B333</f>
        <v>100</v>
      </c>
      <c r="C335" s="136" t="e">
        <f>C334/C333</f>
        <v>#DIV/0!</v>
      </c>
      <c r="D335" s="136" t="e">
        <f>D334/D333</f>
        <v>#DIV/0!</v>
      </c>
      <c r="E335" s="137" t="e">
        <f>E334/E333</f>
        <v>#DIV/0!</v>
      </c>
    </row>
    <row r="336" spans="1:5" ht="15.75" thickBot="1" x14ac:dyDescent="0.3">
      <c r="A336" s="131" t="s">
        <v>20</v>
      </c>
      <c r="B336" s="138" t="s">
        <v>21</v>
      </c>
      <c r="C336" s="139">
        <f>C333/B333-1</f>
        <v>-1</v>
      </c>
      <c r="D336" s="139" t="e">
        <f t="shared" ref="D336:E338" si="10">D333/C333-1</f>
        <v>#DIV/0!</v>
      </c>
      <c r="E336" s="140" t="e">
        <f t="shared" si="10"/>
        <v>#DIV/0!</v>
      </c>
    </row>
    <row r="337" spans="1:5" ht="15" customHeight="1" thickBot="1" x14ac:dyDescent="0.3">
      <c r="A337" s="131" t="s">
        <v>22</v>
      </c>
      <c r="B337" s="138" t="s">
        <v>21</v>
      </c>
      <c r="C337" s="139">
        <f>C334/B334-1</f>
        <v>-1</v>
      </c>
      <c r="D337" s="139" t="e">
        <f t="shared" si="10"/>
        <v>#DIV/0!</v>
      </c>
      <c r="E337" s="140" t="e">
        <f t="shared" si="10"/>
        <v>#DIV/0!</v>
      </c>
    </row>
    <row r="338" spans="1:5" ht="15.75" thickBot="1" x14ac:dyDescent="0.3">
      <c r="A338" s="131" t="s">
        <v>23</v>
      </c>
      <c r="B338" s="138" t="s">
        <v>21</v>
      </c>
      <c r="C338" s="139" t="e">
        <f>C335/B335-1</f>
        <v>#DIV/0!</v>
      </c>
      <c r="D338" s="139" t="e">
        <f t="shared" si="10"/>
        <v>#DIV/0!</v>
      </c>
      <c r="E338" s="140" t="e">
        <f t="shared" si="10"/>
        <v>#DIV/0!</v>
      </c>
    </row>
    <row r="339" spans="1:5" ht="19.5" customHeight="1" thickBot="1" x14ac:dyDescent="0.3">
      <c r="A339" s="651" t="s">
        <v>917</v>
      </c>
      <c r="B339" s="652"/>
      <c r="C339" s="652"/>
      <c r="D339" s="652"/>
      <c r="E339" s="653"/>
    </row>
    <row r="340" spans="1:5" x14ac:dyDescent="0.25">
      <c r="A340" s="643"/>
      <c r="B340" s="132">
        <v>2019</v>
      </c>
      <c r="C340" s="132">
        <v>2020</v>
      </c>
      <c r="D340" s="132">
        <v>2021</v>
      </c>
      <c r="E340" s="133">
        <v>2022</v>
      </c>
    </row>
    <row r="341" spans="1:5" ht="15.75" thickBot="1" x14ac:dyDescent="0.3">
      <c r="A341" s="644"/>
      <c r="B341" s="134" t="s">
        <v>8</v>
      </c>
      <c r="C341" s="134" t="s">
        <v>9</v>
      </c>
      <c r="D341" s="134" t="s">
        <v>9</v>
      </c>
      <c r="E341" s="135" t="s">
        <v>9</v>
      </c>
    </row>
    <row r="342" spans="1:5" ht="39.75" customHeight="1" thickBot="1" x14ac:dyDescent="0.3">
      <c r="A342" s="141" t="s">
        <v>36</v>
      </c>
      <c r="B342" s="142">
        <f>B343+B344+B345+B346</f>
        <v>0</v>
      </c>
      <c r="C342" s="142">
        <f>C343+C344+C345+C346</f>
        <v>0</v>
      </c>
      <c r="D342" s="142">
        <f>D343+D344+D345+D346</f>
        <v>0</v>
      </c>
      <c r="E342" s="146">
        <f>E343+E344+E345+E346</f>
        <v>0</v>
      </c>
    </row>
    <row r="343" spans="1:5" ht="40.5" customHeight="1" thickBot="1" x14ac:dyDescent="0.3">
      <c r="A343" s="143" t="s">
        <v>57</v>
      </c>
      <c r="B343" s="142"/>
      <c r="C343" s="142">
        <v>0</v>
      </c>
      <c r="D343" s="142"/>
      <c r="E343" s="146"/>
    </row>
    <row r="344" spans="1:5" ht="28.5" customHeight="1" thickBot="1" x14ac:dyDescent="0.3">
      <c r="A344" s="143" t="s">
        <v>61</v>
      </c>
      <c r="B344" s="142"/>
      <c r="C344" s="142"/>
      <c r="D344" s="142"/>
      <c r="E344" s="146"/>
    </row>
    <row r="345" spans="1:5" ht="18" customHeight="1" thickBot="1" x14ac:dyDescent="0.3">
      <c r="A345" s="143" t="s">
        <v>62</v>
      </c>
      <c r="B345" s="142"/>
      <c r="C345" s="142"/>
      <c r="D345" s="142"/>
      <c r="E345" s="146"/>
    </row>
    <row r="346" spans="1:5" ht="36" customHeight="1" thickBot="1" x14ac:dyDescent="0.3">
      <c r="A346" s="143" t="s">
        <v>63</v>
      </c>
      <c r="B346" s="142"/>
      <c r="C346" s="142"/>
      <c r="D346" s="142"/>
      <c r="E346" s="146"/>
    </row>
    <row r="347" spans="1:5" ht="27" customHeight="1" thickBot="1" x14ac:dyDescent="0.3">
      <c r="A347" s="141" t="s">
        <v>37</v>
      </c>
      <c r="B347" s="144">
        <f>B348+B349+B350+B351</f>
        <v>1000</v>
      </c>
      <c r="C347" s="144">
        <f>C348+C349+C350+C351</f>
        <v>0</v>
      </c>
      <c r="D347" s="144">
        <f>D348+D349+D350+D351</f>
        <v>0</v>
      </c>
      <c r="E347" s="145">
        <f>E348+E349+E350+E351</f>
        <v>0</v>
      </c>
    </row>
    <row r="348" spans="1:5" ht="47.25" customHeight="1" thickBot="1" x14ac:dyDescent="0.3">
      <c r="A348" s="143" t="s">
        <v>57</v>
      </c>
      <c r="B348" s="144">
        <v>1000</v>
      </c>
      <c r="C348" s="142"/>
      <c r="D348" s="142"/>
      <c r="E348" s="146"/>
    </row>
    <row r="349" spans="1:5" ht="15.75" thickBot="1" x14ac:dyDescent="0.3">
      <c r="A349" s="143" t="s">
        <v>61</v>
      </c>
      <c r="B349" s="144"/>
      <c r="C349" s="142"/>
      <c r="D349" s="142"/>
      <c r="E349" s="146"/>
    </row>
    <row r="350" spans="1:5" ht="15.75" thickBot="1" x14ac:dyDescent="0.3">
      <c r="A350" s="143" t="s">
        <v>62</v>
      </c>
      <c r="B350" s="144"/>
      <c r="C350" s="142"/>
      <c r="D350" s="142"/>
      <c r="E350" s="146"/>
    </row>
    <row r="351" spans="1:5" ht="15.75" thickBot="1" x14ac:dyDescent="0.3">
      <c r="A351" s="143" t="s">
        <v>63</v>
      </c>
      <c r="B351" s="144"/>
      <c r="C351" s="142"/>
      <c r="D351" s="142"/>
      <c r="E351" s="146"/>
    </row>
    <row r="352" spans="1:5" ht="15.75" thickBot="1" x14ac:dyDescent="0.3">
      <c r="A352" s="150" t="s">
        <v>64</v>
      </c>
      <c r="B352" s="144">
        <f>B342+B347</f>
        <v>1000</v>
      </c>
      <c r="C352" s="144">
        <f>C342+C347</f>
        <v>0</v>
      </c>
      <c r="D352" s="144">
        <f>D342+D347</f>
        <v>0</v>
      </c>
      <c r="E352" s="145">
        <f>E342+E347</f>
        <v>0</v>
      </c>
    </row>
    <row r="353" spans="1:5" ht="15.75" thickBot="1" x14ac:dyDescent="0.3">
      <c r="A353" s="151" t="s">
        <v>32</v>
      </c>
      <c r="B353" s="152">
        <f>B352-B334</f>
        <v>0</v>
      </c>
      <c r="C353" s="152">
        <f>C352-C334</f>
        <v>0</v>
      </c>
      <c r="D353" s="152">
        <f>D352-D334</f>
        <v>0</v>
      </c>
      <c r="E353" s="153">
        <f>E352-E334</f>
        <v>0</v>
      </c>
    </row>
    <row r="354" spans="1:5" ht="36.75" thickBot="1" x14ac:dyDescent="0.3">
      <c r="A354" s="130" t="s">
        <v>918</v>
      </c>
      <c r="B354" s="161" t="s">
        <v>919</v>
      </c>
      <c r="C354" s="174" t="s">
        <v>60</v>
      </c>
      <c r="D354" s="673" t="s">
        <v>920</v>
      </c>
      <c r="E354" s="674"/>
    </row>
    <row r="355" spans="1:5" ht="15.75" thickBot="1" x14ac:dyDescent="0.3">
      <c r="A355" s="131" t="s">
        <v>15</v>
      </c>
      <c r="B355" s="667" t="s">
        <v>895</v>
      </c>
      <c r="C355" s="668"/>
      <c r="D355" s="668"/>
      <c r="E355" s="669"/>
    </row>
    <row r="356" spans="1:5" ht="15.75" thickBot="1" x14ac:dyDescent="0.3">
      <c r="A356" s="131" t="s">
        <v>16</v>
      </c>
      <c r="B356" s="662" t="s">
        <v>68</v>
      </c>
      <c r="C356" s="663"/>
      <c r="D356" s="663"/>
      <c r="E356" s="664"/>
    </row>
    <row r="357" spans="1:5" x14ac:dyDescent="0.25">
      <c r="A357" s="643"/>
      <c r="B357" s="132">
        <v>2019</v>
      </c>
      <c r="C357" s="132">
        <v>2020</v>
      </c>
      <c r="D357" s="132">
        <v>2021</v>
      </c>
      <c r="E357" s="133">
        <v>2022</v>
      </c>
    </row>
    <row r="358" spans="1:5" ht="15.75" thickBot="1" x14ac:dyDescent="0.3">
      <c r="A358" s="644"/>
      <c r="B358" s="134" t="s">
        <v>8</v>
      </c>
      <c r="C358" s="134" t="s">
        <v>9</v>
      </c>
      <c r="D358" s="134" t="s">
        <v>9</v>
      </c>
      <c r="E358" s="135" t="s">
        <v>9</v>
      </c>
    </row>
    <row r="359" spans="1:5" ht="15.75" thickBot="1" x14ac:dyDescent="0.3">
      <c r="A359" s="131" t="s">
        <v>17</v>
      </c>
      <c r="B359" s="136">
        <v>10</v>
      </c>
      <c r="C359" s="138"/>
      <c r="D359" s="138"/>
      <c r="E359" s="137">
        <v>6</v>
      </c>
    </row>
    <row r="360" spans="1:5" ht="15.75" thickBot="1" x14ac:dyDescent="0.3">
      <c r="A360" s="131" t="s">
        <v>18</v>
      </c>
      <c r="B360" s="136">
        <v>1000</v>
      </c>
      <c r="C360" s="136"/>
      <c r="D360" s="136"/>
      <c r="E360" s="137">
        <v>628</v>
      </c>
    </row>
    <row r="361" spans="1:5" ht="15.75" thickBot="1" x14ac:dyDescent="0.3">
      <c r="A361" s="131" t="s">
        <v>19</v>
      </c>
      <c r="B361" s="136">
        <f>B360/B359</f>
        <v>100</v>
      </c>
      <c r="C361" s="136" t="e">
        <f>C360/C359</f>
        <v>#DIV/0!</v>
      </c>
      <c r="D361" s="136" t="e">
        <f>D360/D359</f>
        <v>#DIV/0!</v>
      </c>
      <c r="E361" s="137">
        <f>E360/E359</f>
        <v>104.66666666666667</v>
      </c>
    </row>
    <row r="362" spans="1:5" ht="15.75" thickBot="1" x14ac:dyDescent="0.3">
      <c r="A362" s="131" t="s">
        <v>20</v>
      </c>
      <c r="B362" s="138" t="s">
        <v>21</v>
      </c>
      <c r="C362" s="139">
        <f>C359/B359-1</f>
        <v>-1</v>
      </c>
      <c r="D362" s="139" t="e">
        <f t="shared" ref="D362:E364" si="11">D359/C359-1</f>
        <v>#DIV/0!</v>
      </c>
      <c r="E362" s="140" t="e">
        <f t="shared" si="11"/>
        <v>#DIV/0!</v>
      </c>
    </row>
    <row r="363" spans="1:5" ht="15.75" thickBot="1" x14ac:dyDescent="0.3">
      <c r="A363" s="131" t="s">
        <v>22</v>
      </c>
      <c r="B363" s="138" t="s">
        <v>21</v>
      </c>
      <c r="C363" s="139">
        <f>C360/B360-1</f>
        <v>-1</v>
      </c>
      <c r="D363" s="139" t="e">
        <f t="shared" si="11"/>
        <v>#DIV/0!</v>
      </c>
      <c r="E363" s="140" t="e">
        <f t="shared" si="11"/>
        <v>#DIV/0!</v>
      </c>
    </row>
    <row r="364" spans="1:5" ht="15.75" thickBot="1" x14ac:dyDescent="0.3">
      <c r="A364" s="131" t="s">
        <v>23</v>
      </c>
      <c r="B364" s="138" t="s">
        <v>21</v>
      </c>
      <c r="C364" s="139" t="e">
        <f>C361/B361-1</f>
        <v>#DIV/0!</v>
      </c>
      <c r="D364" s="139" t="e">
        <f t="shared" si="11"/>
        <v>#DIV/0!</v>
      </c>
      <c r="E364" s="140" t="e">
        <f t="shared" si="11"/>
        <v>#DIV/0!</v>
      </c>
    </row>
    <row r="365" spans="1:5" ht="15.75" thickBot="1" x14ac:dyDescent="0.3">
      <c r="A365" s="651" t="s">
        <v>921</v>
      </c>
      <c r="B365" s="652"/>
      <c r="C365" s="652"/>
      <c r="D365" s="652"/>
      <c r="E365" s="653"/>
    </row>
    <row r="366" spans="1:5" x14ac:dyDescent="0.25">
      <c r="A366" s="643"/>
      <c r="B366" s="132">
        <v>2019</v>
      </c>
      <c r="C366" s="132">
        <v>2020</v>
      </c>
      <c r="D366" s="132">
        <v>2021</v>
      </c>
      <c r="E366" s="133">
        <v>2022</v>
      </c>
    </row>
    <row r="367" spans="1:5" ht="15.75" thickBot="1" x14ac:dyDescent="0.3">
      <c r="A367" s="644"/>
      <c r="B367" s="134" t="s">
        <v>8</v>
      </c>
      <c r="C367" s="134" t="s">
        <v>9</v>
      </c>
      <c r="D367" s="134" t="s">
        <v>9</v>
      </c>
      <c r="E367" s="135" t="s">
        <v>9</v>
      </c>
    </row>
    <row r="368" spans="1:5" ht="15.75" thickBot="1" x14ac:dyDescent="0.3">
      <c r="A368" s="141" t="s">
        <v>36</v>
      </c>
      <c r="B368" s="142">
        <f>B369+B370+B371+B372</f>
        <v>0</v>
      </c>
      <c r="C368" s="142">
        <f>C369+C370+C371+C372</f>
        <v>0</v>
      </c>
      <c r="D368" s="142">
        <f>D369+D370+D371+D372</f>
        <v>0</v>
      </c>
      <c r="E368" s="146">
        <f>E369+E370+E371+E372</f>
        <v>0</v>
      </c>
    </row>
    <row r="369" spans="1:5" ht="15.75" thickBot="1" x14ac:dyDescent="0.3">
      <c r="A369" s="143" t="s">
        <v>57</v>
      </c>
      <c r="B369" s="142"/>
      <c r="C369" s="142">
        <v>0</v>
      </c>
      <c r="D369" s="142"/>
      <c r="E369" s="146"/>
    </row>
    <row r="370" spans="1:5" ht="15.75" thickBot="1" x14ac:dyDescent="0.3">
      <c r="A370" s="143" t="s">
        <v>61</v>
      </c>
      <c r="B370" s="142"/>
      <c r="C370" s="142"/>
      <c r="D370" s="142"/>
      <c r="E370" s="146"/>
    </row>
    <row r="371" spans="1:5" ht="15.75" thickBot="1" x14ac:dyDescent="0.3">
      <c r="A371" s="143" t="s">
        <v>62</v>
      </c>
      <c r="B371" s="142"/>
      <c r="C371" s="142"/>
      <c r="D371" s="142"/>
      <c r="E371" s="146"/>
    </row>
    <row r="372" spans="1:5" ht="15.75" thickBot="1" x14ac:dyDescent="0.3">
      <c r="A372" s="143" t="s">
        <v>63</v>
      </c>
      <c r="B372" s="142"/>
      <c r="C372" s="142"/>
      <c r="D372" s="142"/>
      <c r="E372" s="146"/>
    </row>
    <row r="373" spans="1:5" ht="15.75" thickBot="1" x14ac:dyDescent="0.3">
      <c r="A373" s="141" t="s">
        <v>37</v>
      </c>
      <c r="B373" s="144">
        <f>B374+B375+B376+B377</f>
        <v>1000</v>
      </c>
      <c r="C373" s="144">
        <f>C374+C375+C376+C377</f>
        <v>0</v>
      </c>
      <c r="D373" s="144">
        <f>D374+D375+D376+D377</f>
        <v>0</v>
      </c>
      <c r="E373" s="145">
        <f>E374+E375+E376+E377</f>
        <v>628</v>
      </c>
    </row>
    <row r="374" spans="1:5" ht="15.75" thickBot="1" x14ac:dyDescent="0.3">
      <c r="A374" s="143" t="s">
        <v>57</v>
      </c>
      <c r="B374" s="144">
        <v>1000</v>
      </c>
      <c r="C374" s="142"/>
      <c r="D374" s="142"/>
      <c r="E374" s="146">
        <v>628</v>
      </c>
    </row>
    <row r="375" spans="1:5" ht="15.75" thickBot="1" x14ac:dyDescent="0.3">
      <c r="A375" s="143" t="s">
        <v>61</v>
      </c>
      <c r="B375" s="144"/>
      <c r="C375" s="142"/>
      <c r="D375" s="142"/>
      <c r="E375" s="146"/>
    </row>
    <row r="376" spans="1:5" ht="15.75" thickBot="1" x14ac:dyDescent="0.3">
      <c r="A376" s="143" t="s">
        <v>62</v>
      </c>
      <c r="B376" s="144"/>
      <c r="C376" s="142"/>
      <c r="D376" s="142"/>
      <c r="E376" s="146"/>
    </row>
    <row r="377" spans="1:5" ht="15.75" thickBot="1" x14ac:dyDescent="0.3">
      <c r="A377" s="143" t="s">
        <v>63</v>
      </c>
      <c r="B377" s="144"/>
      <c r="C377" s="142"/>
      <c r="D377" s="142"/>
      <c r="E377" s="146"/>
    </row>
    <row r="378" spans="1:5" ht="15.75" thickBot="1" x14ac:dyDescent="0.3">
      <c r="A378" s="150" t="s">
        <v>64</v>
      </c>
      <c r="B378" s="144">
        <f>B368+B373</f>
        <v>1000</v>
      </c>
      <c r="C378" s="144">
        <f>C368+C373</f>
        <v>0</v>
      </c>
      <c r="D378" s="144">
        <f>D368+D373</f>
        <v>0</v>
      </c>
      <c r="E378" s="145">
        <f>E368+E373</f>
        <v>628</v>
      </c>
    </row>
    <row r="379" spans="1:5" ht="15.75" thickBot="1" x14ac:dyDescent="0.3">
      <c r="A379" s="151" t="s">
        <v>32</v>
      </c>
      <c r="B379" s="152">
        <f>B378-B360</f>
        <v>0</v>
      </c>
      <c r="C379" s="152">
        <f>C378-C360</f>
        <v>0</v>
      </c>
      <c r="D379" s="152">
        <f>D378-D360</f>
        <v>0</v>
      </c>
      <c r="E379" s="153">
        <f>E378-E360</f>
        <v>0</v>
      </c>
    </row>
    <row r="380" spans="1:5" ht="42" customHeight="1" thickBot="1" x14ac:dyDescent="0.3">
      <c r="A380" s="130" t="s">
        <v>922</v>
      </c>
      <c r="B380" s="161" t="s">
        <v>923</v>
      </c>
      <c r="C380" s="174" t="s">
        <v>60</v>
      </c>
      <c r="D380" s="673" t="s">
        <v>924</v>
      </c>
      <c r="E380" s="674"/>
    </row>
    <row r="381" spans="1:5" ht="36.75" customHeight="1" thickBot="1" x14ac:dyDescent="0.3">
      <c r="A381" s="131" t="s">
        <v>15</v>
      </c>
      <c r="B381" s="667" t="s">
        <v>895</v>
      </c>
      <c r="C381" s="668"/>
      <c r="D381" s="668"/>
      <c r="E381" s="669"/>
    </row>
    <row r="382" spans="1:5" ht="15.75" thickBot="1" x14ac:dyDescent="0.3">
      <c r="A382" s="131" t="s">
        <v>16</v>
      </c>
      <c r="B382" s="662" t="s">
        <v>68</v>
      </c>
      <c r="C382" s="663"/>
      <c r="D382" s="663"/>
      <c r="E382" s="664"/>
    </row>
    <row r="383" spans="1:5" x14ac:dyDescent="0.25">
      <c r="A383" s="643"/>
      <c r="B383" s="132">
        <v>2019</v>
      </c>
      <c r="C383" s="132">
        <v>2020</v>
      </c>
      <c r="D383" s="132">
        <v>2021</v>
      </c>
      <c r="E383" s="133">
        <v>2022</v>
      </c>
    </row>
    <row r="384" spans="1:5" ht="15.75" thickBot="1" x14ac:dyDescent="0.3">
      <c r="A384" s="644"/>
      <c r="B384" s="134" t="s">
        <v>8</v>
      </c>
      <c r="C384" s="134" t="s">
        <v>9</v>
      </c>
      <c r="D384" s="134" t="s">
        <v>9</v>
      </c>
      <c r="E384" s="135" t="s">
        <v>9</v>
      </c>
    </row>
    <row r="385" spans="1:5" ht="15.75" thickBot="1" x14ac:dyDescent="0.3">
      <c r="A385" s="131" t="s">
        <v>17</v>
      </c>
      <c r="B385" s="136">
        <v>10</v>
      </c>
      <c r="C385" s="138">
        <v>10</v>
      </c>
      <c r="D385" s="138"/>
      <c r="E385" s="166"/>
    </row>
    <row r="386" spans="1:5" ht="15.75" thickBot="1" x14ac:dyDescent="0.3">
      <c r="A386" s="131" t="s">
        <v>18</v>
      </c>
      <c r="B386" s="136">
        <v>1000</v>
      </c>
      <c r="C386" s="136">
        <v>1000</v>
      </c>
      <c r="D386" s="136"/>
      <c r="E386" s="137">
        <f>E404</f>
        <v>0</v>
      </c>
    </row>
    <row r="387" spans="1:5" ht="15.75" thickBot="1" x14ac:dyDescent="0.3">
      <c r="A387" s="131" t="s">
        <v>19</v>
      </c>
      <c r="B387" s="136">
        <f>B386/B385</f>
        <v>100</v>
      </c>
      <c r="C387" s="136">
        <f>C386/C385</f>
        <v>100</v>
      </c>
      <c r="D387" s="136" t="e">
        <f>D386/D385</f>
        <v>#DIV/0!</v>
      </c>
      <c r="E387" s="137" t="e">
        <f>E386/E385</f>
        <v>#DIV/0!</v>
      </c>
    </row>
    <row r="388" spans="1:5" ht="15.75" thickBot="1" x14ac:dyDescent="0.3">
      <c r="A388" s="131" t="s">
        <v>20</v>
      </c>
      <c r="B388" s="138" t="s">
        <v>21</v>
      </c>
      <c r="C388" s="139">
        <f>C385/B385-1</f>
        <v>0</v>
      </c>
      <c r="D388" s="139">
        <f t="shared" ref="D388:E390" si="12">D385/C385-1</f>
        <v>-1</v>
      </c>
      <c r="E388" s="140" t="e">
        <f t="shared" si="12"/>
        <v>#DIV/0!</v>
      </c>
    </row>
    <row r="389" spans="1:5" ht="15.75" thickBot="1" x14ac:dyDescent="0.3">
      <c r="A389" s="131" t="s">
        <v>22</v>
      </c>
      <c r="B389" s="138" t="s">
        <v>21</v>
      </c>
      <c r="C389" s="139">
        <f>C386/B386-1</f>
        <v>0</v>
      </c>
      <c r="D389" s="139">
        <f t="shared" si="12"/>
        <v>-1</v>
      </c>
      <c r="E389" s="140" t="e">
        <f t="shared" si="12"/>
        <v>#DIV/0!</v>
      </c>
    </row>
    <row r="390" spans="1:5" ht="15.75" thickBot="1" x14ac:dyDescent="0.3">
      <c r="A390" s="131" t="s">
        <v>23</v>
      </c>
      <c r="B390" s="138" t="s">
        <v>21</v>
      </c>
      <c r="C390" s="139">
        <f>C387/B387-1</f>
        <v>0</v>
      </c>
      <c r="D390" s="139" t="e">
        <f t="shared" si="12"/>
        <v>#DIV/0!</v>
      </c>
      <c r="E390" s="140" t="e">
        <f t="shared" si="12"/>
        <v>#DIV/0!</v>
      </c>
    </row>
    <row r="391" spans="1:5" ht="15.75" thickBot="1" x14ac:dyDescent="0.3">
      <c r="A391" s="651" t="s">
        <v>925</v>
      </c>
      <c r="B391" s="652"/>
      <c r="C391" s="652"/>
      <c r="D391" s="652"/>
      <c r="E391" s="653"/>
    </row>
    <row r="392" spans="1:5" x14ac:dyDescent="0.25">
      <c r="A392" s="643"/>
      <c r="B392" s="132">
        <v>2019</v>
      </c>
      <c r="C392" s="132">
        <v>2020</v>
      </c>
      <c r="D392" s="132">
        <v>2021</v>
      </c>
      <c r="E392" s="133">
        <v>2022</v>
      </c>
    </row>
    <row r="393" spans="1:5" ht="15.75" thickBot="1" x14ac:dyDescent="0.3">
      <c r="A393" s="644"/>
      <c r="B393" s="134" t="s">
        <v>8</v>
      </c>
      <c r="C393" s="134" t="s">
        <v>9</v>
      </c>
      <c r="D393" s="134" t="s">
        <v>9</v>
      </c>
      <c r="E393" s="135" t="s">
        <v>9</v>
      </c>
    </row>
    <row r="394" spans="1:5" ht="15.75" thickBot="1" x14ac:dyDescent="0.3">
      <c r="A394" s="141" t="s">
        <v>36</v>
      </c>
      <c r="B394" s="142">
        <f>B395+B396+B397+B398</f>
        <v>0</v>
      </c>
      <c r="C394" s="142">
        <f>C395+C396+C397+C398</f>
        <v>0</v>
      </c>
      <c r="D394" s="142">
        <f>D395+D396+D397+D398</f>
        <v>0</v>
      </c>
      <c r="E394" s="146">
        <f>E395+E396+E397+E398</f>
        <v>0</v>
      </c>
    </row>
    <row r="395" spans="1:5" ht="15.75" thickBot="1" x14ac:dyDescent="0.3">
      <c r="A395" s="143" t="s">
        <v>57</v>
      </c>
      <c r="B395" s="142"/>
      <c r="C395" s="142">
        <v>0</v>
      </c>
      <c r="D395" s="142"/>
      <c r="E395" s="146"/>
    </row>
    <row r="396" spans="1:5" ht="15.75" thickBot="1" x14ac:dyDescent="0.3">
      <c r="A396" s="143" t="s">
        <v>61</v>
      </c>
      <c r="B396" s="142"/>
      <c r="C396" s="142"/>
      <c r="D396" s="142"/>
      <c r="E396" s="146"/>
    </row>
    <row r="397" spans="1:5" ht="15.75" thickBot="1" x14ac:dyDescent="0.3">
      <c r="A397" s="143" t="s">
        <v>62</v>
      </c>
      <c r="B397" s="142"/>
      <c r="C397" s="142"/>
      <c r="D397" s="142"/>
      <c r="E397" s="146"/>
    </row>
    <row r="398" spans="1:5" ht="15.75" thickBot="1" x14ac:dyDescent="0.3">
      <c r="A398" s="143" t="s">
        <v>63</v>
      </c>
      <c r="B398" s="142"/>
      <c r="C398" s="142"/>
      <c r="D398" s="142"/>
      <c r="E398" s="146"/>
    </row>
    <row r="399" spans="1:5" ht="15.75" thickBot="1" x14ac:dyDescent="0.3">
      <c r="A399" s="141" t="s">
        <v>37</v>
      </c>
      <c r="B399" s="144">
        <f>B400+B401+B402+B403</f>
        <v>1000</v>
      </c>
      <c r="C399" s="144">
        <f>C400+C401+C402+C403</f>
        <v>1000</v>
      </c>
      <c r="D399" s="144">
        <f>D400+D401+D402+D403</f>
        <v>0</v>
      </c>
      <c r="E399" s="145">
        <f>E400+E401+E402+E403</f>
        <v>0</v>
      </c>
    </row>
    <row r="400" spans="1:5" ht="15.75" thickBot="1" x14ac:dyDescent="0.3">
      <c r="A400" s="143" t="s">
        <v>57</v>
      </c>
      <c r="B400" s="144">
        <v>1000</v>
      </c>
      <c r="C400" s="142">
        <v>1000</v>
      </c>
      <c r="D400" s="142"/>
      <c r="E400" s="146"/>
    </row>
    <row r="401" spans="1:5" ht="15.75" thickBot="1" x14ac:dyDescent="0.3">
      <c r="A401" s="143" t="s">
        <v>61</v>
      </c>
      <c r="B401" s="144"/>
      <c r="C401" s="142"/>
      <c r="D401" s="142"/>
      <c r="E401" s="146"/>
    </row>
    <row r="402" spans="1:5" ht="15.75" thickBot="1" x14ac:dyDescent="0.3">
      <c r="A402" s="143" t="s">
        <v>62</v>
      </c>
      <c r="B402" s="144"/>
      <c r="C402" s="142"/>
      <c r="D402" s="142"/>
      <c r="E402" s="146"/>
    </row>
    <row r="403" spans="1:5" ht="15.75" thickBot="1" x14ac:dyDescent="0.3">
      <c r="A403" s="143" t="s">
        <v>63</v>
      </c>
      <c r="B403" s="144"/>
      <c r="C403" s="142"/>
      <c r="D403" s="142"/>
      <c r="E403" s="146"/>
    </row>
    <row r="404" spans="1:5" ht="15.75" thickBot="1" x14ac:dyDescent="0.3">
      <c r="A404" s="150" t="s">
        <v>64</v>
      </c>
      <c r="B404" s="144">
        <f>B394+B399</f>
        <v>1000</v>
      </c>
      <c r="C404" s="144">
        <f>C394+C399</f>
        <v>1000</v>
      </c>
      <c r="D404" s="144">
        <f>D394+D399</f>
        <v>0</v>
      </c>
      <c r="E404" s="145">
        <f>E394+E399</f>
        <v>0</v>
      </c>
    </row>
    <row r="405" spans="1:5" ht="15.75" thickBot="1" x14ac:dyDescent="0.3">
      <c r="A405" s="151" t="s">
        <v>32</v>
      </c>
      <c r="B405" s="152">
        <f>B404-B386</f>
        <v>0</v>
      </c>
      <c r="C405" s="152">
        <f>C404-C386</f>
        <v>0</v>
      </c>
      <c r="D405" s="152">
        <f>D404-D386</f>
        <v>0</v>
      </c>
      <c r="E405" s="153">
        <f>E404-E386</f>
        <v>0</v>
      </c>
    </row>
    <row r="406" spans="1:5" ht="54.75" thickBot="1" x14ac:dyDescent="0.3">
      <c r="A406" s="130" t="s">
        <v>349</v>
      </c>
      <c r="B406" s="161" t="s">
        <v>926</v>
      </c>
      <c r="C406" s="174" t="s">
        <v>60</v>
      </c>
      <c r="D406" s="673" t="s">
        <v>927</v>
      </c>
      <c r="E406" s="674"/>
    </row>
    <row r="407" spans="1:5" ht="41.25" customHeight="1" thickBot="1" x14ac:dyDescent="0.3">
      <c r="A407" s="131" t="s">
        <v>15</v>
      </c>
      <c r="B407" s="667" t="s">
        <v>895</v>
      </c>
      <c r="C407" s="668"/>
      <c r="D407" s="668"/>
      <c r="E407" s="669"/>
    </row>
    <row r="408" spans="1:5" ht="15.75" thickBot="1" x14ac:dyDescent="0.3">
      <c r="A408" s="131" t="s">
        <v>16</v>
      </c>
      <c r="B408" s="662" t="s">
        <v>68</v>
      </c>
      <c r="C408" s="663"/>
      <c r="D408" s="663"/>
      <c r="E408" s="664"/>
    </row>
    <row r="409" spans="1:5" x14ac:dyDescent="0.25">
      <c r="A409" s="643"/>
      <c r="B409" s="132">
        <v>2019</v>
      </c>
      <c r="C409" s="132">
        <v>2020</v>
      </c>
      <c r="D409" s="132">
        <v>2021</v>
      </c>
      <c r="E409" s="133">
        <v>2022</v>
      </c>
    </row>
    <row r="410" spans="1:5" ht="15.75" thickBot="1" x14ac:dyDescent="0.3">
      <c r="A410" s="644"/>
      <c r="B410" s="134" t="s">
        <v>8</v>
      </c>
      <c r="C410" s="134" t="s">
        <v>9</v>
      </c>
      <c r="D410" s="134" t="s">
        <v>9</v>
      </c>
      <c r="E410" s="135" t="s">
        <v>9</v>
      </c>
    </row>
    <row r="411" spans="1:5" ht="15.75" thickBot="1" x14ac:dyDescent="0.3">
      <c r="A411" s="131" t="s">
        <v>17</v>
      </c>
      <c r="B411" s="136">
        <v>10</v>
      </c>
      <c r="C411" s="138"/>
      <c r="D411" s="138"/>
      <c r="E411" s="166"/>
    </row>
    <row r="412" spans="1:5" ht="15.75" thickBot="1" x14ac:dyDescent="0.3">
      <c r="A412" s="131" t="s">
        <v>18</v>
      </c>
      <c r="B412" s="136">
        <v>1000</v>
      </c>
      <c r="C412" s="136"/>
      <c r="D412" s="136"/>
      <c r="E412" s="137">
        <f>E430</f>
        <v>0</v>
      </c>
    </row>
    <row r="413" spans="1:5" ht="15.75" thickBot="1" x14ac:dyDescent="0.3">
      <c r="A413" s="131" t="s">
        <v>19</v>
      </c>
      <c r="B413" s="136">
        <f>B412/B411</f>
        <v>100</v>
      </c>
      <c r="C413" s="136" t="e">
        <f>C412/C411</f>
        <v>#DIV/0!</v>
      </c>
      <c r="D413" s="136" t="e">
        <f>D412/D411</f>
        <v>#DIV/0!</v>
      </c>
      <c r="E413" s="137" t="e">
        <f>E412/E411</f>
        <v>#DIV/0!</v>
      </c>
    </row>
    <row r="414" spans="1:5" ht="15.75" thickBot="1" x14ac:dyDescent="0.3">
      <c r="A414" s="131" t="s">
        <v>20</v>
      </c>
      <c r="B414" s="138" t="s">
        <v>21</v>
      </c>
      <c r="C414" s="139">
        <f>C411/B411-1</f>
        <v>-1</v>
      </c>
      <c r="D414" s="139" t="e">
        <f t="shared" ref="D414:E416" si="13">D411/C411-1</f>
        <v>#DIV/0!</v>
      </c>
      <c r="E414" s="140" t="e">
        <f t="shared" si="13"/>
        <v>#DIV/0!</v>
      </c>
    </row>
    <row r="415" spans="1:5" ht="15.75" thickBot="1" x14ac:dyDescent="0.3">
      <c r="A415" s="131" t="s">
        <v>22</v>
      </c>
      <c r="B415" s="138" t="s">
        <v>21</v>
      </c>
      <c r="C415" s="139">
        <f>C412/B412-1</f>
        <v>-1</v>
      </c>
      <c r="D415" s="139" t="e">
        <f t="shared" si="13"/>
        <v>#DIV/0!</v>
      </c>
      <c r="E415" s="140" t="e">
        <f t="shared" si="13"/>
        <v>#DIV/0!</v>
      </c>
    </row>
    <row r="416" spans="1:5" ht="15.75" thickBot="1" x14ac:dyDescent="0.3">
      <c r="A416" s="131" t="s">
        <v>23</v>
      </c>
      <c r="B416" s="138" t="s">
        <v>21</v>
      </c>
      <c r="C416" s="139" t="e">
        <f>C413/B413-1</f>
        <v>#DIV/0!</v>
      </c>
      <c r="D416" s="139" t="e">
        <f t="shared" si="13"/>
        <v>#DIV/0!</v>
      </c>
      <c r="E416" s="140" t="e">
        <f t="shared" si="13"/>
        <v>#DIV/0!</v>
      </c>
    </row>
    <row r="417" spans="1:5" ht="15.75" thickBot="1" x14ac:dyDescent="0.3">
      <c r="A417" s="651" t="s">
        <v>928</v>
      </c>
      <c r="B417" s="652"/>
      <c r="C417" s="652"/>
      <c r="D417" s="652"/>
      <c r="E417" s="653"/>
    </row>
    <row r="418" spans="1:5" x14ac:dyDescent="0.25">
      <c r="A418" s="643"/>
      <c r="B418" s="132">
        <v>2019</v>
      </c>
      <c r="C418" s="132">
        <v>2020</v>
      </c>
      <c r="D418" s="132">
        <v>2021</v>
      </c>
      <c r="E418" s="133">
        <v>2022</v>
      </c>
    </row>
    <row r="419" spans="1:5" ht="15.75" thickBot="1" x14ac:dyDescent="0.3">
      <c r="A419" s="644"/>
      <c r="B419" s="134" t="s">
        <v>8</v>
      </c>
      <c r="C419" s="134" t="s">
        <v>9</v>
      </c>
      <c r="D419" s="134" t="s">
        <v>9</v>
      </c>
      <c r="E419" s="135" t="s">
        <v>9</v>
      </c>
    </row>
    <row r="420" spans="1:5" ht="15.75" thickBot="1" x14ac:dyDescent="0.3">
      <c r="A420" s="141" t="s">
        <v>36</v>
      </c>
      <c r="B420" s="142">
        <f>B421+B422+B423+B424</f>
        <v>0</v>
      </c>
      <c r="C420" s="142">
        <f>C421+C422+C423+C424</f>
        <v>0</v>
      </c>
      <c r="D420" s="142">
        <f>D421+D422+D423+D424</f>
        <v>0</v>
      </c>
      <c r="E420" s="146">
        <f>E421+E422+E423+E424</f>
        <v>0</v>
      </c>
    </row>
    <row r="421" spans="1:5" ht="15.75" thickBot="1" x14ac:dyDescent="0.3">
      <c r="A421" s="143" t="s">
        <v>57</v>
      </c>
      <c r="B421" s="142"/>
      <c r="C421" s="142">
        <v>0</v>
      </c>
      <c r="D421" s="142"/>
      <c r="E421" s="146"/>
    </row>
    <row r="422" spans="1:5" ht="15.75" thickBot="1" x14ac:dyDescent="0.3">
      <c r="A422" s="143" t="s">
        <v>61</v>
      </c>
      <c r="B422" s="142"/>
      <c r="C422" s="142"/>
      <c r="D422" s="142"/>
      <c r="E422" s="146"/>
    </row>
    <row r="423" spans="1:5" ht="15.75" thickBot="1" x14ac:dyDescent="0.3">
      <c r="A423" s="143" t="s">
        <v>62</v>
      </c>
      <c r="B423" s="142"/>
      <c r="C423" s="142"/>
      <c r="D423" s="142"/>
      <c r="E423" s="146"/>
    </row>
    <row r="424" spans="1:5" ht="15.75" thickBot="1" x14ac:dyDescent="0.3">
      <c r="A424" s="143" t="s">
        <v>63</v>
      </c>
      <c r="B424" s="142"/>
      <c r="C424" s="142"/>
      <c r="D424" s="142"/>
      <c r="E424" s="146"/>
    </row>
    <row r="425" spans="1:5" ht="15.75" thickBot="1" x14ac:dyDescent="0.3">
      <c r="A425" s="141" t="s">
        <v>37</v>
      </c>
      <c r="B425" s="144">
        <f>B426+B427+B428+B429</f>
        <v>1000</v>
      </c>
      <c r="C425" s="144">
        <f>C426+C427+C428+C429</f>
        <v>0</v>
      </c>
      <c r="D425" s="144">
        <f>D426+D427+D428+D429</f>
        <v>0</v>
      </c>
      <c r="E425" s="145">
        <f>E426+E427+E428+E429</f>
        <v>0</v>
      </c>
    </row>
    <row r="426" spans="1:5" ht="15.75" thickBot="1" x14ac:dyDescent="0.3">
      <c r="A426" s="143" t="s">
        <v>57</v>
      </c>
      <c r="B426" s="144">
        <v>1000</v>
      </c>
      <c r="C426" s="142"/>
      <c r="D426" s="142"/>
      <c r="E426" s="146"/>
    </row>
    <row r="427" spans="1:5" ht="15.75" thickBot="1" x14ac:dyDescent="0.3">
      <c r="A427" s="143" t="s">
        <v>61</v>
      </c>
      <c r="B427" s="144"/>
      <c r="C427" s="142"/>
      <c r="D427" s="142"/>
      <c r="E427" s="146"/>
    </row>
    <row r="428" spans="1:5" ht="15.75" thickBot="1" x14ac:dyDescent="0.3">
      <c r="A428" s="143" t="s">
        <v>62</v>
      </c>
      <c r="B428" s="144"/>
      <c r="C428" s="142"/>
      <c r="D428" s="142"/>
      <c r="E428" s="146"/>
    </row>
    <row r="429" spans="1:5" ht="15.75" thickBot="1" x14ac:dyDescent="0.3">
      <c r="A429" s="143" t="s">
        <v>63</v>
      </c>
      <c r="B429" s="144"/>
      <c r="C429" s="142"/>
      <c r="D429" s="142"/>
      <c r="E429" s="146"/>
    </row>
    <row r="430" spans="1:5" ht="15.75" thickBot="1" x14ac:dyDescent="0.3">
      <c r="A430" s="150" t="s">
        <v>64</v>
      </c>
      <c r="B430" s="144">
        <f>B420+B425</f>
        <v>1000</v>
      </c>
      <c r="C430" s="144">
        <f>C420+C425</f>
        <v>0</v>
      </c>
      <c r="D430" s="144">
        <f>D420+D425</f>
        <v>0</v>
      </c>
      <c r="E430" s="145">
        <f>E420+E425</f>
        <v>0</v>
      </c>
    </row>
    <row r="431" spans="1:5" ht="15.75" thickBot="1" x14ac:dyDescent="0.3">
      <c r="A431" s="151" t="s">
        <v>32</v>
      </c>
      <c r="B431" s="152">
        <f>B430-B412</f>
        <v>0</v>
      </c>
      <c r="C431" s="152">
        <f>C430-C412</f>
        <v>0</v>
      </c>
      <c r="D431" s="152">
        <f>D430-D412</f>
        <v>0</v>
      </c>
      <c r="E431" s="153">
        <f>E430-E412</f>
        <v>0</v>
      </c>
    </row>
    <row r="432" spans="1:5" ht="45.75" thickBot="1" x14ac:dyDescent="0.3">
      <c r="A432" s="130" t="s">
        <v>440</v>
      </c>
      <c r="B432" s="175" t="s">
        <v>929</v>
      </c>
      <c r="C432" s="174" t="s">
        <v>60</v>
      </c>
      <c r="D432" s="673" t="s">
        <v>930</v>
      </c>
      <c r="E432" s="674"/>
    </row>
    <row r="433" spans="1:5" ht="34.5" customHeight="1" thickBot="1" x14ac:dyDescent="0.3">
      <c r="A433" s="131" t="s">
        <v>15</v>
      </c>
      <c r="B433" s="667" t="s">
        <v>895</v>
      </c>
      <c r="C433" s="668"/>
      <c r="D433" s="668"/>
      <c r="E433" s="669"/>
    </row>
    <row r="434" spans="1:5" ht="15.75" thickBot="1" x14ac:dyDescent="0.3">
      <c r="A434" s="131" t="s">
        <v>16</v>
      </c>
      <c r="B434" s="662" t="s">
        <v>68</v>
      </c>
      <c r="C434" s="663"/>
      <c r="D434" s="663"/>
      <c r="E434" s="664"/>
    </row>
    <row r="435" spans="1:5" x14ac:dyDescent="0.25">
      <c r="A435" s="643"/>
      <c r="B435" s="132">
        <v>2019</v>
      </c>
      <c r="C435" s="132">
        <v>2020</v>
      </c>
      <c r="D435" s="132">
        <v>2021</v>
      </c>
      <c r="E435" s="133">
        <v>2022</v>
      </c>
    </row>
    <row r="436" spans="1:5" ht="15.75" thickBot="1" x14ac:dyDescent="0.3">
      <c r="A436" s="644"/>
      <c r="B436" s="134" t="s">
        <v>8</v>
      </c>
      <c r="C436" s="134" t="s">
        <v>9</v>
      </c>
      <c r="D436" s="134" t="s">
        <v>9</v>
      </c>
      <c r="E436" s="135" t="s">
        <v>9</v>
      </c>
    </row>
    <row r="437" spans="1:5" ht="15.75" thickBot="1" x14ac:dyDescent="0.3">
      <c r="A437" s="131" t="s">
        <v>17</v>
      </c>
      <c r="B437" s="165"/>
      <c r="C437" s="138">
        <v>18</v>
      </c>
      <c r="D437" s="138"/>
      <c r="E437" s="166"/>
    </row>
    <row r="438" spans="1:5" ht="15.75" thickBot="1" x14ac:dyDescent="0.3">
      <c r="A438" s="131" t="s">
        <v>18</v>
      </c>
      <c r="B438" s="136">
        <f>B456</f>
        <v>0</v>
      </c>
      <c r="C438" s="136">
        <v>1800</v>
      </c>
      <c r="D438" s="136"/>
      <c r="E438" s="137">
        <f>E456</f>
        <v>0</v>
      </c>
    </row>
    <row r="439" spans="1:5" ht="15.75" thickBot="1" x14ac:dyDescent="0.3">
      <c r="A439" s="131" t="s">
        <v>19</v>
      </c>
      <c r="B439" s="136" t="e">
        <f>B438/B437</f>
        <v>#DIV/0!</v>
      </c>
      <c r="C439" s="136">
        <f>C438/C437</f>
        <v>100</v>
      </c>
      <c r="D439" s="136" t="e">
        <f>D438/D437</f>
        <v>#DIV/0!</v>
      </c>
      <c r="E439" s="137" t="e">
        <f>E438/E437</f>
        <v>#DIV/0!</v>
      </c>
    </row>
    <row r="440" spans="1:5" ht="15.75" thickBot="1" x14ac:dyDescent="0.3">
      <c r="A440" s="131" t="s">
        <v>20</v>
      </c>
      <c r="B440" s="138" t="s">
        <v>21</v>
      </c>
      <c r="C440" s="139" t="e">
        <f>C437/B437-1</f>
        <v>#DIV/0!</v>
      </c>
      <c r="D440" s="139">
        <f t="shared" ref="D440:E442" si="14">D437/C437-1</f>
        <v>-1</v>
      </c>
      <c r="E440" s="140" t="e">
        <f t="shared" si="14"/>
        <v>#DIV/0!</v>
      </c>
    </row>
    <row r="441" spans="1:5" ht="15.75" thickBot="1" x14ac:dyDescent="0.3">
      <c r="A441" s="131" t="s">
        <v>22</v>
      </c>
      <c r="B441" s="138" t="s">
        <v>21</v>
      </c>
      <c r="C441" s="139" t="e">
        <f>C438/B438-1</f>
        <v>#DIV/0!</v>
      </c>
      <c r="D441" s="139">
        <f t="shared" si="14"/>
        <v>-1</v>
      </c>
      <c r="E441" s="140" t="e">
        <f t="shared" si="14"/>
        <v>#DIV/0!</v>
      </c>
    </row>
    <row r="442" spans="1:5" ht="15.75" thickBot="1" x14ac:dyDescent="0.3">
      <c r="A442" s="131" t="s">
        <v>23</v>
      </c>
      <c r="B442" s="138" t="s">
        <v>21</v>
      </c>
      <c r="C442" s="139" t="e">
        <f>C439/B439-1</f>
        <v>#DIV/0!</v>
      </c>
      <c r="D442" s="139" t="e">
        <f t="shared" si="14"/>
        <v>#DIV/0!</v>
      </c>
      <c r="E442" s="140" t="e">
        <f t="shared" si="14"/>
        <v>#DIV/0!</v>
      </c>
    </row>
    <row r="443" spans="1:5" ht="15.75" thickBot="1" x14ac:dyDescent="0.3">
      <c r="A443" s="651" t="s">
        <v>931</v>
      </c>
      <c r="B443" s="652"/>
      <c r="C443" s="652"/>
      <c r="D443" s="652"/>
      <c r="E443" s="653"/>
    </row>
    <row r="444" spans="1:5" x14ac:dyDescent="0.25">
      <c r="A444" s="643"/>
      <c r="B444" s="132">
        <v>2019</v>
      </c>
      <c r="C444" s="132">
        <v>2020</v>
      </c>
      <c r="D444" s="132">
        <v>2021</v>
      </c>
      <c r="E444" s="133">
        <v>2022</v>
      </c>
    </row>
    <row r="445" spans="1:5" ht="15.75" thickBot="1" x14ac:dyDescent="0.3">
      <c r="A445" s="644"/>
      <c r="B445" s="134" t="s">
        <v>8</v>
      </c>
      <c r="C445" s="134" t="s">
        <v>9</v>
      </c>
      <c r="D445" s="134" t="s">
        <v>9</v>
      </c>
      <c r="E445" s="135" t="s">
        <v>9</v>
      </c>
    </row>
    <row r="446" spans="1:5" ht="15.75" thickBot="1" x14ac:dyDescent="0.3">
      <c r="A446" s="141" t="s">
        <v>36</v>
      </c>
      <c r="B446" s="142">
        <f>B447+B448+B449+B450</f>
        <v>0</v>
      </c>
      <c r="C446" s="142">
        <f>C447+C448+C449+C450</f>
        <v>0</v>
      </c>
      <c r="D446" s="142">
        <f>D447+D448+D449+D450</f>
        <v>0</v>
      </c>
      <c r="E446" s="146">
        <f>E447+E448+E449+E450</f>
        <v>0</v>
      </c>
    </row>
    <row r="447" spans="1:5" ht="15.75" thickBot="1" x14ac:dyDescent="0.3">
      <c r="A447" s="143" t="s">
        <v>57</v>
      </c>
      <c r="B447" s="142"/>
      <c r="C447" s="142">
        <v>0</v>
      </c>
      <c r="D447" s="142"/>
      <c r="E447" s="146"/>
    </row>
    <row r="448" spans="1:5" ht="15.75" hidden="1" thickBot="1" x14ac:dyDescent="0.3">
      <c r="A448" s="143" t="s">
        <v>61</v>
      </c>
      <c r="B448" s="142"/>
      <c r="C448" s="142"/>
      <c r="D448" s="142"/>
      <c r="E448" s="146"/>
    </row>
    <row r="449" spans="1:5" ht="15.75" hidden="1" thickBot="1" x14ac:dyDescent="0.3">
      <c r="A449" s="143" t="s">
        <v>62</v>
      </c>
      <c r="B449" s="142"/>
      <c r="C449" s="142"/>
      <c r="D449" s="142"/>
      <c r="E449" s="146"/>
    </row>
    <row r="450" spans="1:5" ht="15.75" hidden="1" thickBot="1" x14ac:dyDescent="0.3">
      <c r="A450" s="143" t="s">
        <v>63</v>
      </c>
      <c r="B450" s="142"/>
      <c r="C450" s="142"/>
      <c r="D450" s="142"/>
      <c r="E450" s="146"/>
    </row>
    <row r="451" spans="1:5" ht="15.75" thickBot="1" x14ac:dyDescent="0.3">
      <c r="A451" s="141" t="s">
        <v>37</v>
      </c>
      <c r="B451" s="144">
        <f>B452+B453+B454+B455</f>
        <v>0</v>
      </c>
      <c r="C451" s="144">
        <f>C452+C453+C454+C455</f>
        <v>1800</v>
      </c>
      <c r="D451" s="144">
        <f>D452+D453+D454+D455</f>
        <v>0</v>
      </c>
      <c r="E451" s="145">
        <f>E452+E453+E454+E455</f>
        <v>0</v>
      </c>
    </row>
    <row r="452" spans="1:5" ht="15.75" thickBot="1" x14ac:dyDescent="0.3">
      <c r="A452" s="143" t="s">
        <v>57</v>
      </c>
      <c r="B452" s="144"/>
      <c r="C452" s="142">
        <v>1800</v>
      </c>
      <c r="D452" s="142"/>
      <c r="E452" s="146"/>
    </row>
    <row r="453" spans="1:5" ht="15.75" thickBot="1" x14ac:dyDescent="0.3">
      <c r="A453" s="143" t="s">
        <v>61</v>
      </c>
      <c r="B453" s="144"/>
      <c r="C453" s="142"/>
      <c r="D453" s="142"/>
      <c r="E453" s="146"/>
    </row>
    <row r="454" spans="1:5" ht="15.75" thickBot="1" x14ac:dyDescent="0.3">
      <c r="A454" s="143" t="s">
        <v>62</v>
      </c>
      <c r="B454" s="144"/>
      <c r="C454" s="142"/>
      <c r="D454" s="142"/>
      <c r="E454" s="146"/>
    </row>
    <row r="455" spans="1:5" ht="15.75" thickBot="1" x14ac:dyDescent="0.3">
      <c r="A455" s="143" t="s">
        <v>63</v>
      </c>
      <c r="B455" s="144"/>
      <c r="C455" s="142"/>
      <c r="D455" s="142"/>
      <c r="E455" s="146"/>
    </row>
    <row r="456" spans="1:5" ht="15.75" thickBot="1" x14ac:dyDescent="0.3">
      <c r="A456" s="150" t="s">
        <v>64</v>
      </c>
      <c r="B456" s="144">
        <f>B446+B451</f>
        <v>0</v>
      </c>
      <c r="C456" s="144">
        <f>C446+C451</f>
        <v>1800</v>
      </c>
      <c r="D456" s="144">
        <f>D446+D451</f>
        <v>0</v>
      </c>
      <c r="E456" s="145">
        <f>E446+E451</f>
        <v>0</v>
      </c>
    </row>
    <row r="457" spans="1:5" ht="15.75" thickBot="1" x14ac:dyDescent="0.3">
      <c r="A457" s="151" t="s">
        <v>32</v>
      </c>
      <c r="B457" s="152">
        <f>B456-B438</f>
        <v>0</v>
      </c>
      <c r="C457" s="152">
        <f>C456-C438</f>
        <v>0</v>
      </c>
      <c r="D457" s="152">
        <f>D456-D438</f>
        <v>0</v>
      </c>
      <c r="E457" s="153">
        <f>E456-E438</f>
        <v>0</v>
      </c>
    </row>
    <row r="458" spans="1:5" ht="15.75" thickBot="1" x14ac:dyDescent="0.3">
      <c r="A458" s="608" t="s">
        <v>42</v>
      </c>
      <c r="B458" s="609"/>
      <c r="C458" s="609"/>
      <c r="D458" s="609"/>
      <c r="E458" s="610"/>
    </row>
    <row r="459" spans="1:5" ht="15.75" thickBot="1" x14ac:dyDescent="0.3">
      <c r="A459" s="608" t="s">
        <v>43</v>
      </c>
      <c r="B459" s="609"/>
      <c r="C459" s="609"/>
      <c r="D459" s="609"/>
      <c r="E459" s="610"/>
    </row>
    <row r="460" spans="1:5" ht="25.5" customHeight="1" thickBot="1" x14ac:dyDescent="0.3">
      <c r="A460" s="176" t="s">
        <v>39</v>
      </c>
      <c r="B460" s="681" t="s">
        <v>932</v>
      </c>
      <c r="C460" s="682"/>
      <c r="D460" s="682"/>
      <c r="E460" s="683"/>
    </row>
    <row r="461" spans="1:5" ht="36.75" thickBot="1" x14ac:dyDescent="0.3">
      <c r="A461" s="130" t="s">
        <v>14</v>
      </c>
      <c r="B461" s="177" t="s">
        <v>933</v>
      </c>
      <c r="C461" s="178" t="s">
        <v>60</v>
      </c>
      <c r="D461" s="677" t="s">
        <v>934</v>
      </c>
      <c r="E461" s="678"/>
    </row>
    <row r="462" spans="1:5" ht="24.75" customHeight="1" thickBot="1" x14ac:dyDescent="0.3">
      <c r="A462" s="131" t="s">
        <v>15</v>
      </c>
      <c r="B462" s="684" t="s">
        <v>935</v>
      </c>
      <c r="C462" s="685"/>
      <c r="D462" s="685"/>
      <c r="E462" s="686"/>
    </row>
    <row r="463" spans="1:5" ht="15.75" customHeight="1" thickBot="1" x14ac:dyDescent="0.3">
      <c r="A463" s="131" t="s">
        <v>16</v>
      </c>
      <c r="B463" s="659" t="s">
        <v>936</v>
      </c>
      <c r="C463" s="660"/>
      <c r="D463" s="660"/>
      <c r="E463" s="661"/>
    </row>
    <row r="464" spans="1:5" x14ac:dyDescent="0.25">
      <c r="A464" s="643"/>
      <c r="B464" s="132">
        <v>2019</v>
      </c>
      <c r="C464" s="132">
        <v>2020</v>
      </c>
      <c r="D464" s="132">
        <v>2021</v>
      </c>
      <c r="E464" s="133">
        <v>2022</v>
      </c>
    </row>
    <row r="465" spans="1:5" ht="15.75" thickBot="1" x14ac:dyDescent="0.3">
      <c r="A465" s="644"/>
      <c r="B465" s="134" t="s">
        <v>8</v>
      </c>
      <c r="C465" s="134" t="s">
        <v>9</v>
      </c>
      <c r="D465" s="134" t="s">
        <v>9</v>
      </c>
      <c r="E465" s="135" t="s">
        <v>9</v>
      </c>
    </row>
    <row r="466" spans="1:5" ht="15.75" thickBot="1" x14ac:dyDescent="0.3">
      <c r="A466" s="131" t="s">
        <v>17</v>
      </c>
      <c r="B466" s="138">
        <v>1</v>
      </c>
      <c r="C466" s="138">
        <v>1</v>
      </c>
      <c r="D466" s="165"/>
      <c r="E466" s="166"/>
    </row>
    <row r="467" spans="1:5" ht="15.75" thickBot="1" x14ac:dyDescent="0.3">
      <c r="A467" s="131" t="s">
        <v>18</v>
      </c>
      <c r="B467" s="136">
        <v>30000</v>
      </c>
      <c r="C467" s="136">
        <v>0</v>
      </c>
      <c r="D467" s="136">
        <f>D485</f>
        <v>0</v>
      </c>
      <c r="E467" s="137">
        <f>E485</f>
        <v>0</v>
      </c>
    </row>
    <row r="468" spans="1:5" ht="15.75" thickBot="1" x14ac:dyDescent="0.3">
      <c r="A468" s="131" t="s">
        <v>19</v>
      </c>
      <c r="B468" s="136">
        <f>B467/B466</f>
        <v>30000</v>
      </c>
      <c r="C468" s="136">
        <f>C467/C466</f>
        <v>0</v>
      </c>
      <c r="D468" s="136" t="e">
        <f>D467/D466</f>
        <v>#DIV/0!</v>
      </c>
      <c r="E468" s="137" t="e">
        <f>E467/E466</f>
        <v>#DIV/0!</v>
      </c>
    </row>
    <row r="469" spans="1:5" ht="15.75" thickBot="1" x14ac:dyDescent="0.3">
      <c r="A469" s="131" t="s">
        <v>20</v>
      </c>
      <c r="B469" s="138" t="s">
        <v>21</v>
      </c>
      <c r="C469" s="139">
        <f>C466/B466-1</f>
        <v>0</v>
      </c>
      <c r="D469" s="139">
        <f t="shared" ref="D469:E471" si="15">D466/C466-1</f>
        <v>-1</v>
      </c>
      <c r="E469" s="140" t="e">
        <f t="shared" si="15"/>
        <v>#DIV/0!</v>
      </c>
    </row>
    <row r="470" spans="1:5" ht="15.75" thickBot="1" x14ac:dyDescent="0.3">
      <c r="A470" s="131" t="s">
        <v>22</v>
      </c>
      <c r="B470" s="138" t="s">
        <v>21</v>
      </c>
      <c r="C470" s="139">
        <f>C467/B467-1</f>
        <v>-1</v>
      </c>
      <c r="D470" s="139" t="e">
        <f t="shared" si="15"/>
        <v>#DIV/0!</v>
      </c>
      <c r="E470" s="140" t="e">
        <f t="shared" si="15"/>
        <v>#DIV/0!</v>
      </c>
    </row>
    <row r="471" spans="1:5" ht="15.75" thickBot="1" x14ac:dyDescent="0.3">
      <c r="A471" s="131" t="s">
        <v>23</v>
      </c>
      <c r="B471" s="138" t="s">
        <v>21</v>
      </c>
      <c r="C471" s="139">
        <f>C468/B468-1</f>
        <v>-1</v>
      </c>
      <c r="D471" s="139" t="e">
        <f t="shared" si="15"/>
        <v>#DIV/0!</v>
      </c>
      <c r="E471" s="140" t="e">
        <f t="shared" si="15"/>
        <v>#DIV/0!</v>
      </c>
    </row>
    <row r="472" spans="1:5" ht="15.75" thickBot="1" x14ac:dyDescent="0.3">
      <c r="A472" s="651" t="s">
        <v>880</v>
      </c>
      <c r="B472" s="652"/>
      <c r="C472" s="652"/>
      <c r="D472" s="652"/>
      <c r="E472" s="653"/>
    </row>
    <row r="473" spans="1:5" x14ac:dyDescent="0.25">
      <c r="A473" s="643"/>
      <c r="B473" s="132">
        <v>2019</v>
      </c>
      <c r="C473" s="132">
        <v>2020</v>
      </c>
      <c r="D473" s="132">
        <v>2021</v>
      </c>
      <c r="E473" s="133">
        <v>2022</v>
      </c>
    </row>
    <row r="474" spans="1:5" ht="15.75" thickBot="1" x14ac:dyDescent="0.3">
      <c r="A474" s="644"/>
      <c r="B474" s="134" t="s">
        <v>8</v>
      </c>
      <c r="C474" s="134" t="s">
        <v>9</v>
      </c>
      <c r="D474" s="134" t="s">
        <v>9</v>
      </c>
      <c r="E474" s="135" t="s">
        <v>9</v>
      </c>
    </row>
    <row r="475" spans="1:5" ht="15.75" thickBot="1" x14ac:dyDescent="0.3">
      <c r="A475" s="141" t="s">
        <v>36</v>
      </c>
      <c r="B475" s="142">
        <f>B476+B477+B478+B479</f>
        <v>0</v>
      </c>
      <c r="C475" s="142">
        <f>C476+C477+C478+C479</f>
        <v>0</v>
      </c>
      <c r="D475" s="142">
        <f>D476+D477+D478+D479</f>
        <v>0</v>
      </c>
      <c r="E475" s="146">
        <f>E476+E477+E478+E479</f>
        <v>0</v>
      </c>
    </row>
    <row r="476" spans="1:5" ht="15.75" thickBot="1" x14ac:dyDescent="0.3">
      <c r="A476" s="143" t="s">
        <v>57</v>
      </c>
      <c r="B476" s="142"/>
      <c r="C476" s="142"/>
      <c r="D476" s="142"/>
      <c r="E476" s="146"/>
    </row>
    <row r="477" spans="1:5" ht="15.75" thickBot="1" x14ac:dyDescent="0.3">
      <c r="A477" s="143" t="s">
        <v>61</v>
      </c>
      <c r="B477" s="142"/>
      <c r="C477" s="142"/>
      <c r="D477" s="142"/>
      <c r="E477" s="146"/>
    </row>
    <row r="478" spans="1:5" ht="15.75" thickBot="1" x14ac:dyDescent="0.3">
      <c r="A478" s="143" t="s">
        <v>62</v>
      </c>
      <c r="B478" s="142"/>
      <c r="C478" s="142"/>
      <c r="D478" s="142"/>
      <c r="E478" s="146"/>
    </row>
    <row r="479" spans="1:5" ht="15.75" thickBot="1" x14ac:dyDescent="0.3">
      <c r="A479" s="143" t="s">
        <v>63</v>
      </c>
      <c r="B479" s="142"/>
      <c r="C479" s="142"/>
      <c r="D479" s="142"/>
      <c r="E479" s="146"/>
    </row>
    <row r="480" spans="1:5" ht="15.75" thickBot="1" x14ac:dyDescent="0.3">
      <c r="A480" s="141" t="s">
        <v>37</v>
      </c>
      <c r="B480" s="144">
        <f>B481+B482+B483+B484</f>
        <v>30000</v>
      </c>
      <c r="C480" s="144">
        <f>C481+C482+C483+C484</f>
        <v>0</v>
      </c>
      <c r="D480" s="144">
        <f>D481+D482+D483+D484</f>
        <v>0</v>
      </c>
      <c r="E480" s="145">
        <f>E481+E482+E483+E484</f>
        <v>0</v>
      </c>
    </row>
    <row r="481" spans="1:5" ht="15.75" thickBot="1" x14ac:dyDescent="0.3">
      <c r="A481" s="143" t="s">
        <v>57</v>
      </c>
      <c r="B481" s="144">
        <v>30000</v>
      </c>
      <c r="C481" s="144">
        <v>0</v>
      </c>
      <c r="D481" s="144"/>
      <c r="E481" s="145"/>
    </row>
    <row r="482" spans="1:5" ht="15.75" thickBot="1" x14ac:dyDescent="0.3">
      <c r="A482" s="143" t="s">
        <v>61</v>
      </c>
      <c r="B482" s="144"/>
      <c r="C482" s="144"/>
      <c r="D482" s="144"/>
      <c r="E482" s="145"/>
    </row>
    <row r="483" spans="1:5" ht="15.75" thickBot="1" x14ac:dyDescent="0.3">
      <c r="A483" s="143" t="s">
        <v>62</v>
      </c>
      <c r="B483" s="144"/>
      <c r="C483" s="144"/>
      <c r="D483" s="144"/>
      <c r="E483" s="145"/>
    </row>
    <row r="484" spans="1:5" ht="15.75" thickBot="1" x14ac:dyDescent="0.3">
      <c r="A484" s="143" t="s">
        <v>63</v>
      </c>
      <c r="B484" s="144"/>
      <c r="C484" s="144"/>
      <c r="D484" s="144"/>
      <c r="E484" s="145"/>
    </row>
    <row r="485" spans="1:5" ht="15.75" thickBot="1" x14ac:dyDescent="0.3">
      <c r="A485" s="150" t="s">
        <v>64</v>
      </c>
      <c r="B485" s="144">
        <f>B475+B480</f>
        <v>30000</v>
      </c>
      <c r="C485" s="144">
        <f>C475+C480</f>
        <v>0</v>
      </c>
      <c r="D485" s="144">
        <f>D475+D480</f>
        <v>0</v>
      </c>
      <c r="E485" s="145">
        <f>E475+E480</f>
        <v>0</v>
      </c>
    </row>
    <row r="486" spans="1:5" ht="15.75" thickBot="1" x14ac:dyDescent="0.3">
      <c r="A486" s="151" t="s">
        <v>32</v>
      </c>
      <c r="B486" s="152">
        <f>B485-B467</f>
        <v>0</v>
      </c>
      <c r="C486" s="152">
        <f>C485-C467</f>
        <v>0</v>
      </c>
      <c r="D486" s="152">
        <f>D485-D467</f>
        <v>0</v>
      </c>
      <c r="E486" s="153">
        <f>E485-E467</f>
        <v>0</v>
      </c>
    </row>
    <row r="487" spans="1:5" ht="36.75" thickBot="1" x14ac:dyDescent="0.3">
      <c r="A487" s="130" t="s">
        <v>71</v>
      </c>
      <c r="B487" s="177" t="s">
        <v>937</v>
      </c>
      <c r="C487" s="178" t="s">
        <v>60</v>
      </c>
      <c r="D487" s="677" t="s">
        <v>938</v>
      </c>
      <c r="E487" s="678"/>
    </row>
    <row r="488" spans="1:5" ht="15.75" thickBot="1" x14ac:dyDescent="0.3">
      <c r="A488" s="131" t="s">
        <v>15</v>
      </c>
      <c r="B488" s="679" t="s">
        <v>939</v>
      </c>
      <c r="C488" s="679"/>
      <c r="D488" s="679"/>
      <c r="E488" s="680"/>
    </row>
    <row r="489" spans="1:5" ht="15.75" thickBot="1" x14ac:dyDescent="0.3">
      <c r="A489" s="131" t="s">
        <v>16</v>
      </c>
      <c r="B489" s="659" t="s">
        <v>940</v>
      </c>
      <c r="C489" s="660"/>
      <c r="D489" s="660"/>
      <c r="E489" s="661"/>
    </row>
    <row r="490" spans="1:5" x14ac:dyDescent="0.25">
      <c r="A490" s="643"/>
      <c r="B490" s="132">
        <v>2019</v>
      </c>
      <c r="C490" s="132">
        <v>2020</v>
      </c>
      <c r="D490" s="132">
        <v>2021</v>
      </c>
      <c r="E490" s="133">
        <v>2022</v>
      </c>
    </row>
    <row r="491" spans="1:5" ht="15.75" thickBot="1" x14ac:dyDescent="0.3">
      <c r="A491" s="644"/>
      <c r="B491" s="134" t="s">
        <v>8</v>
      </c>
      <c r="C491" s="134" t="s">
        <v>9</v>
      </c>
      <c r="D491" s="134" t="s">
        <v>9</v>
      </c>
      <c r="E491" s="135" t="s">
        <v>9</v>
      </c>
    </row>
    <row r="492" spans="1:5" ht="15.75" thickBot="1" x14ac:dyDescent="0.3">
      <c r="A492" s="131" t="s">
        <v>17</v>
      </c>
      <c r="B492" s="136">
        <v>5</v>
      </c>
      <c r="C492" s="136"/>
      <c r="D492" s="136"/>
      <c r="E492" s="137"/>
    </row>
    <row r="493" spans="1:5" ht="15.75" thickBot="1" x14ac:dyDescent="0.3">
      <c r="A493" s="131" t="s">
        <v>18</v>
      </c>
      <c r="B493" s="136">
        <v>2000</v>
      </c>
      <c r="C493" s="136"/>
      <c r="D493" s="136">
        <f>D584-D545</f>
        <v>0</v>
      </c>
      <c r="E493" s="137">
        <f>E584-E545</f>
        <v>0</v>
      </c>
    </row>
    <row r="494" spans="1:5" ht="15.75" thickBot="1" x14ac:dyDescent="0.3">
      <c r="A494" s="131" t="s">
        <v>19</v>
      </c>
      <c r="B494" s="136">
        <f>B493/B492</f>
        <v>400</v>
      </c>
      <c r="C494" s="136" t="e">
        <f>C493/C492</f>
        <v>#DIV/0!</v>
      </c>
      <c r="D494" s="136" t="e">
        <f>D493/D492</f>
        <v>#DIV/0!</v>
      </c>
      <c r="E494" s="137" t="e">
        <f>E493/E492</f>
        <v>#DIV/0!</v>
      </c>
    </row>
    <row r="495" spans="1:5" ht="15.75" thickBot="1" x14ac:dyDescent="0.3">
      <c r="A495" s="131" t="s">
        <v>20</v>
      </c>
      <c r="B495" s="138" t="s">
        <v>21</v>
      </c>
      <c r="C495" s="139">
        <f>C492/B492-1</f>
        <v>-1</v>
      </c>
      <c r="D495" s="139" t="e">
        <f t="shared" ref="D495:E497" si="16">D492/C492-1</f>
        <v>#DIV/0!</v>
      </c>
      <c r="E495" s="140" t="e">
        <f t="shared" si="16"/>
        <v>#DIV/0!</v>
      </c>
    </row>
    <row r="496" spans="1:5" ht="15.75" thickBot="1" x14ac:dyDescent="0.3">
      <c r="A496" s="131" t="s">
        <v>22</v>
      </c>
      <c r="B496" s="138" t="s">
        <v>21</v>
      </c>
      <c r="C496" s="139">
        <f>C493/B493-1</f>
        <v>-1</v>
      </c>
      <c r="D496" s="139" t="e">
        <f t="shared" si="16"/>
        <v>#DIV/0!</v>
      </c>
      <c r="E496" s="140" t="e">
        <f t="shared" si="16"/>
        <v>#DIV/0!</v>
      </c>
    </row>
    <row r="497" spans="1:5" ht="15.75" thickBot="1" x14ac:dyDescent="0.3">
      <c r="A497" s="131" t="s">
        <v>23</v>
      </c>
      <c r="B497" s="138" t="s">
        <v>21</v>
      </c>
      <c r="C497" s="139" t="e">
        <f>C494/B494-1</f>
        <v>#DIV/0!</v>
      </c>
      <c r="D497" s="139" t="e">
        <f t="shared" si="16"/>
        <v>#DIV/0!</v>
      </c>
      <c r="E497" s="140" t="e">
        <f t="shared" si="16"/>
        <v>#DIV/0!</v>
      </c>
    </row>
    <row r="498" spans="1:5" ht="15.75" thickBot="1" x14ac:dyDescent="0.3">
      <c r="A498" s="651" t="s">
        <v>899</v>
      </c>
      <c r="B498" s="652"/>
      <c r="C498" s="652"/>
      <c r="D498" s="652"/>
      <c r="E498" s="653"/>
    </row>
    <row r="499" spans="1:5" x14ac:dyDescent="0.25">
      <c r="A499" s="643"/>
      <c r="B499" s="132">
        <v>2019</v>
      </c>
      <c r="C499" s="132">
        <v>2020</v>
      </c>
      <c r="D499" s="132">
        <v>2021</v>
      </c>
      <c r="E499" s="133">
        <v>2022</v>
      </c>
    </row>
    <row r="500" spans="1:5" ht="15.75" thickBot="1" x14ac:dyDescent="0.3">
      <c r="A500" s="644"/>
      <c r="B500" s="134" t="s">
        <v>8</v>
      </c>
      <c r="C500" s="134" t="s">
        <v>9</v>
      </c>
      <c r="D500" s="134" t="s">
        <v>9</v>
      </c>
      <c r="E500" s="135" t="s">
        <v>9</v>
      </c>
    </row>
    <row r="501" spans="1:5" ht="15.75" thickBot="1" x14ac:dyDescent="0.3">
      <c r="A501" s="141" t="s">
        <v>36</v>
      </c>
      <c r="B501" s="142">
        <f>B502+B503+B504+B505</f>
        <v>0</v>
      </c>
      <c r="C501" s="142">
        <f>C502+C503+C504+C505</f>
        <v>0</v>
      </c>
      <c r="D501" s="142">
        <f>D502+D503+D504+D505</f>
        <v>0</v>
      </c>
      <c r="E501" s="146">
        <f>E502+E503+E504+E505</f>
        <v>0</v>
      </c>
    </row>
    <row r="502" spans="1:5" ht="15.75" thickBot="1" x14ac:dyDescent="0.3">
      <c r="A502" s="143" t="s">
        <v>57</v>
      </c>
      <c r="B502" s="142"/>
      <c r="C502" s="142"/>
      <c r="D502" s="142"/>
      <c r="E502" s="146"/>
    </row>
    <row r="503" spans="1:5" ht="15.75" thickBot="1" x14ac:dyDescent="0.3">
      <c r="A503" s="143" t="s">
        <v>61</v>
      </c>
      <c r="B503" s="142"/>
      <c r="C503" s="142"/>
      <c r="D503" s="142"/>
      <c r="E503" s="146"/>
    </row>
    <row r="504" spans="1:5" ht="15.75" thickBot="1" x14ac:dyDescent="0.3">
      <c r="A504" s="143" t="s">
        <v>62</v>
      </c>
      <c r="B504" s="142"/>
      <c r="C504" s="142"/>
      <c r="D504" s="142"/>
      <c r="E504" s="146"/>
    </row>
    <row r="505" spans="1:5" ht="15.75" thickBot="1" x14ac:dyDescent="0.3">
      <c r="A505" s="143" t="s">
        <v>63</v>
      </c>
      <c r="B505" s="142"/>
      <c r="C505" s="142"/>
      <c r="D505" s="142"/>
      <c r="E505" s="146"/>
    </row>
    <row r="506" spans="1:5" ht="15.75" thickBot="1" x14ac:dyDescent="0.3">
      <c r="A506" s="141" t="s">
        <v>37</v>
      </c>
      <c r="B506" s="144">
        <f>B507+B508+B509+B510</f>
        <v>2000</v>
      </c>
      <c r="C506" s="144">
        <f>C507+C508+C509+C510</f>
        <v>0</v>
      </c>
      <c r="D506" s="144">
        <f>D507+D508+D509+D510</f>
        <v>0</v>
      </c>
      <c r="E506" s="145">
        <f>E507+E508+E509+E510</f>
        <v>0</v>
      </c>
    </row>
    <row r="507" spans="1:5" ht="15.75" thickBot="1" x14ac:dyDescent="0.3">
      <c r="A507" s="143" t="s">
        <v>57</v>
      </c>
      <c r="B507" s="144">
        <v>2000</v>
      </c>
      <c r="C507" s="142"/>
      <c r="D507" s="142"/>
      <c r="E507" s="146"/>
    </row>
    <row r="508" spans="1:5" ht="15.75" thickBot="1" x14ac:dyDescent="0.3">
      <c r="A508" s="143" t="s">
        <v>61</v>
      </c>
      <c r="B508" s="144"/>
      <c r="C508" s="142"/>
      <c r="D508" s="142"/>
      <c r="E508" s="146"/>
    </row>
    <row r="509" spans="1:5" ht="15.75" thickBot="1" x14ac:dyDescent="0.3">
      <c r="A509" s="143" t="s">
        <v>62</v>
      </c>
      <c r="B509" s="144"/>
      <c r="C509" s="142"/>
      <c r="D509" s="142"/>
      <c r="E509" s="146"/>
    </row>
    <row r="510" spans="1:5" ht="15.75" thickBot="1" x14ac:dyDescent="0.3">
      <c r="A510" s="143" t="s">
        <v>63</v>
      </c>
      <c r="B510" s="144"/>
      <c r="C510" s="142"/>
      <c r="D510" s="142"/>
      <c r="E510" s="146"/>
    </row>
    <row r="511" spans="1:5" ht="15.75" thickBot="1" x14ac:dyDescent="0.3">
      <c r="A511" s="150" t="s">
        <v>881</v>
      </c>
      <c r="B511" s="144">
        <f>B501+B506</f>
        <v>2000</v>
      </c>
      <c r="C511" s="144">
        <f>C501+C506</f>
        <v>0</v>
      </c>
      <c r="D511" s="144">
        <f>D501+D506</f>
        <v>0</v>
      </c>
      <c r="E511" s="145">
        <f>E501+E506</f>
        <v>0</v>
      </c>
    </row>
    <row r="512" spans="1:5" ht="15.75" thickBot="1" x14ac:dyDescent="0.3">
      <c r="A512" s="151" t="s">
        <v>32</v>
      </c>
      <c r="B512" s="152">
        <f>B511-B493</f>
        <v>0</v>
      </c>
      <c r="C512" s="152">
        <f>C511-C493</f>
        <v>0</v>
      </c>
      <c r="D512" s="152">
        <f>D511-D493</f>
        <v>0</v>
      </c>
      <c r="E512" s="153">
        <f>E511-E493</f>
        <v>0</v>
      </c>
    </row>
    <row r="513" spans="1:5" ht="54.75" thickBot="1" x14ac:dyDescent="0.3">
      <c r="A513" s="130" t="s">
        <v>72</v>
      </c>
      <c r="B513" s="177" t="s">
        <v>941</v>
      </c>
      <c r="C513" s="178" t="s">
        <v>60</v>
      </c>
      <c r="D513" s="677" t="s">
        <v>942</v>
      </c>
      <c r="E513" s="678"/>
    </row>
    <row r="514" spans="1:5" ht="15.75" thickBot="1" x14ac:dyDescent="0.3">
      <c r="A514" s="131" t="s">
        <v>15</v>
      </c>
      <c r="B514" s="679" t="s">
        <v>943</v>
      </c>
      <c r="C514" s="679"/>
      <c r="D514" s="679"/>
      <c r="E514" s="680"/>
    </row>
    <row r="515" spans="1:5" ht="15.75" thickBot="1" x14ac:dyDescent="0.3">
      <c r="A515" s="131" t="s">
        <v>16</v>
      </c>
      <c r="B515" s="659" t="s">
        <v>940</v>
      </c>
      <c r="C515" s="660"/>
      <c r="D515" s="660"/>
      <c r="E515" s="661"/>
    </row>
    <row r="516" spans="1:5" x14ac:dyDescent="0.25">
      <c r="A516" s="643"/>
      <c r="B516" s="132">
        <v>2019</v>
      </c>
      <c r="C516" s="132">
        <v>2020</v>
      </c>
      <c r="D516" s="132">
        <v>2021</v>
      </c>
      <c r="E516" s="133">
        <v>2022</v>
      </c>
    </row>
    <row r="517" spans="1:5" ht="15.75" thickBot="1" x14ac:dyDescent="0.3">
      <c r="A517" s="644"/>
      <c r="B517" s="134" t="s">
        <v>8</v>
      </c>
      <c r="C517" s="134" t="s">
        <v>9</v>
      </c>
      <c r="D517" s="134" t="s">
        <v>9</v>
      </c>
      <c r="E517" s="135" t="s">
        <v>9</v>
      </c>
    </row>
    <row r="518" spans="1:5" ht="15.75" thickBot="1" x14ac:dyDescent="0.3">
      <c r="A518" s="131" t="s">
        <v>17</v>
      </c>
      <c r="B518" s="136">
        <v>2</v>
      </c>
      <c r="C518" s="136"/>
      <c r="D518" s="136"/>
      <c r="E518" s="137"/>
    </row>
    <row r="519" spans="1:5" ht="15.75" thickBot="1" x14ac:dyDescent="0.3">
      <c r="A519" s="131" t="s">
        <v>18</v>
      </c>
      <c r="B519" s="136">
        <v>1000</v>
      </c>
      <c r="C519" s="136"/>
      <c r="D519" s="136"/>
      <c r="E519" s="137"/>
    </row>
    <row r="520" spans="1:5" ht="15.75" thickBot="1" x14ac:dyDescent="0.3">
      <c r="A520" s="131" t="s">
        <v>19</v>
      </c>
      <c r="B520" s="136">
        <f>B519/B518</f>
        <v>500</v>
      </c>
      <c r="C520" s="136" t="e">
        <f>C519/C518</f>
        <v>#DIV/0!</v>
      </c>
      <c r="D520" s="136" t="e">
        <f>D519/D518</f>
        <v>#DIV/0!</v>
      </c>
      <c r="E520" s="137" t="e">
        <f>E519/E518</f>
        <v>#DIV/0!</v>
      </c>
    </row>
    <row r="521" spans="1:5" ht="15.75" thickBot="1" x14ac:dyDescent="0.3">
      <c r="A521" s="131" t="s">
        <v>20</v>
      </c>
      <c r="B521" s="138" t="s">
        <v>21</v>
      </c>
      <c r="C521" s="139">
        <f>C518/B518-1</f>
        <v>-1</v>
      </c>
      <c r="D521" s="139" t="e">
        <f t="shared" ref="D521:E523" si="17">D518/C518-1</f>
        <v>#DIV/0!</v>
      </c>
      <c r="E521" s="140" t="e">
        <f t="shared" si="17"/>
        <v>#DIV/0!</v>
      </c>
    </row>
    <row r="522" spans="1:5" ht="15.75" thickBot="1" x14ac:dyDescent="0.3">
      <c r="A522" s="131" t="s">
        <v>22</v>
      </c>
      <c r="B522" s="138" t="s">
        <v>21</v>
      </c>
      <c r="C522" s="139">
        <f>C519/B519-1</f>
        <v>-1</v>
      </c>
      <c r="D522" s="139" t="e">
        <f t="shared" si="17"/>
        <v>#DIV/0!</v>
      </c>
      <c r="E522" s="140" t="e">
        <f t="shared" si="17"/>
        <v>#DIV/0!</v>
      </c>
    </row>
    <row r="523" spans="1:5" ht="15.75" thickBot="1" x14ac:dyDescent="0.3">
      <c r="A523" s="131" t="s">
        <v>23</v>
      </c>
      <c r="B523" s="138" t="s">
        <v>21</v>
      </c>
      <c r="C523" s="139" t="e">
        <f>C520/B520-1</f>
        <v>#DIV/0!</v>
      </c>
      <c r="D523" s="139" t="e">
        <f t="shared" si="17"/>
        <v>#DIV/0!</v>
      </c>
      <c r="E523" s="140" t="e">
        <f t="shared" si="17"/>
        <v>#DIV/0!</v>
      </c>
    </row>
    <row r="524" spans="1:5" ht="15.75" thickBot="1" x14ac:dyDescent="0.3">
      <c r="A524" s="651" t="s">
        <v>903</v>
      </c>
      <c r="B524" s="652"/>
      <c r="C524" s="652"/>
      <c r="D524" s="652"/>
      <c r="E524" s="653"/>
    </row>
    <row r="525" spans="1:5" x14ac:dyDescent="0.25">
      <c r="A525" s="643"/>
      <c r="B525" s="132">
        <v>2019</v>
      </c>
      <c r="C525" s="132">
        <v>2020</v>
      </c>
      <c r="D525" s="132">
        <v>2021</v>
      </c>
      <c r="E525" s="133">
        <v>2022</v>
      </c>
    </row>
    <row r="526" spans="1:5" ht="15.75" thickBot="1" x14ac:dyDescent="0.3">
      <c r="A526" s="644"/>
      <c r="B526" s="134" t="s">
        <v>8</v>
      </c>
      <c r="C526" s="134" t="s">
        <v>9</v>
      </c>
      <c r="D526" s="134" t="s">
        <v>9</v>
      </c>
      <c r="E526" s="135" t="s">
        <v>9</v>
      </c>
    </row>
    <row r="527" spans="1:5" ht="15.75" thickBot="1" x14ac:dyDescent="0.3">
      <c r="A527" s="141" t="s">
        <v>36</v>
      </c>
      <c r="B527" s="142">
        <f>B528+B529+B530+B531</f>
        <v>0</v>
      </c>
      <c r="C527" s="142">
        <f>C528+C529+C530+C531</f>
        <v>0</v>
      </c>
      <c r="D527" s="142">
        <f>D528+D529+D530+D531</f>
        <v>0</v>
      </c>
      <c r="E527" s="146">
        <f>E528+E529+E530+E531</f>
        <v>0</v>
      </c>
    </row>
    <row r="528" spans="1:5" ht="15.75" thickBot="1" x14ac:dyDescent="0.3">
      <c r="A528" s="143" t="s">
        <v>57</v>
      </c>
      <c r="B528" s="142"/>
      <c r="C528" s="142"/>
      <c r="D528" s="142"/>
      <c r="E528" s="146"/>
    </row>
    <row r="529" spans="1:5" ht="15.75" thickBot="1" x14ac:dyDescent="0.3">
      <c r="A529" s="143" t="s">
        <v>61</v>
      </c>
      <c r="B529" s="142"/>
      <c r="C529" s="142"/>
      <c r="D529" s="142"/>
      <c r="E529" s="146"/>
    </row>
    <row r="530" spans="1:5" ht="15.75" thickBot="1" x14ac:dyDescent="0.3">
      <c r="A530" s="143" t="s">
        <v>62</v>
      </c>
      <c r="B530" s="142"/>
      <c r="C530" s="142"/>
      <c r="D530" s="142"/>
      <c r="E530" s="146"/>
    </row>
    <row r="531" spans="1:5" ht="15.75" thickBot="1" x14ac:dyDescent="0.3">
      <c r="A531" s="143" t="s">
        <v>63</v>
      </c>
      <c r="B531" s="142"/>
      <c r="C531" s="142"/>
      <c r="D531" s="142"/>
      <c r="E531" s="146"/>
    </row>
    <row r="532" spans="1:5" ht="15.75" thickBot="1" x14ac:dyDescent="0.3">
      <c r="A532" s="141" t="s">
        <v>37</v>
      </c>
      <c r="B532" s="144">
        <f>B533+B534+B535+B536</f>
        <v>1000</v>
      </c>
      <c r="C532" s="144">
        <f>C533+C534+C535+C536</f>
        <v>0</v>
      </c>
      <c r="D532" s="144">
        <f>D533+D534+D535+D536</f>
        <v>0</v>
      </c>
      <c r="E532" s="145">
        <f>E533+E534+E535+E536</f>
        <v>0</v>
      </c>
    </row>
    <row r="533" spans="1:5" ht="15.75" thickBot="1" x14ac:dyDescent="0.3">
      <c r="A533" s="143" t="s">
        <v>57</v>
      </c>
      <c r="B533" s="144">
        <v>1000</v>
      </c>
      <c r="C533" s="142"/>
      <c r="D533" s="142"/>
      <c r="E533" s="146"/>
    </row>
    <row r="534" spans="1:5" ht="15.75" thickBot="1" x14ac:dyDescent="0.3">
      <c r="A534" s="143" t="s">
        <v>61</v>
      </c>
      <c r="B534" s="144"/>
      <c r="C534" s="142"/>
      <c r="D534" s="142"/>
      <c r="E534" s="146"/>
    </row>
    <row r="535" spans="1:5" ht="15.75" thickBot="1" x14ac:dyDescent="0.3">
      <c r="A535" s="143" t="s">
        <v>62</v>
      </c>
      <c r="B535" s="144"/>
      <c r="C535" s="142"/>
      <c r="D535" s="142"/>
      <c r="E535" s="146"/>
    </row>
    <row r="536" spans="1:5" ht="15.75" thickBot="1" x14ac:dyDescent="0.3">
      <c r="A536" s="143" t="s">
        <v>63</v>
      </c>
      <c r="B536" s="144"/>
      <c r="C536" s="142"/>
      <c r="D536" s="142"/>
      <c r="E536" s="146"/>
    </row>
    <row r="537" spans="1:5" ht="15.75" thickBot="1" x14ac:dyDescent="0.3">
      <c r="A537" s="150" t="s">
        <v>881</v>
      </c>
      <c r="B537" s="144">
        <f>B527+B532</f>
        <v>1000</v>
      </c>
      <c r="C537" s="144">
        <f>C527+C532</f>
        <v>0</v>
      </c>
      <c r="D537" s="144">
        <f>D527+D532</f>
        <v>0</v>
      </c>
      <c r="E537" s="145">
        <f>E527+E532</f>
        <v>0</v>
      </c>
    </row>
    <row r="538" spans="1:5" ht="15.75" thickBot="1" x14ac:dyDescent="0.3">
      <c r="A538" s="151" t="s">
        <v>32</v>
      </c>
      <c r="B538" s="152">
        <f>B537-B519</f>
        <v>0</v>
      </c>
      <c r="C538" s="152">
        <f>C537-C519</f>
        <v>0</v>
      </c>
      <c r="D538" s="152">
        <f>D537-D519</f>
        <v>0</v>
      </c>
      <c r="E538" s="153">
        <f>E537-E519</f>
        <v>0</v>
      </c>
    </row>
    <row r="539" spans="1:5" ht="36.75" thickBot="1" x14ac:dyDescent="0.3">
      <c r="A539" s="130" t="s">
        <v>73</v>
      </c>
      <c r="B539" s="177" t="s">
        <v>944</v>
      </c>
      <c r="C539" s="178" t="s">
        <v>60</v>
      </c>
      <c r="D539" s="677"/>
      <c r="E539" s="678"/>
    </row>
    <row r="540" spans="1:5" ht="15.75" thickBot="1" x14ac:dyDescent="0.3">
      <c r="A540" s="131" t="s">
        <v>15</v>
      </c>
      <c r="B540" s="679" t="s">
        <v>945</v>
      </c>
      <c r="C540" s="679"/>
      <c r="D540" s="679"/>
      <c r="E540" s="680"/>
    </row>
    <row r="541" spans="1:5" ht="15.75" thickBot="1" x14ac:dyDescent="0.3">
      <c r="A541" s="131" t="s">
        <v>16</v>
      </c>
      <c r="B541" s="659" t="s">
        <v>940</v>
      </c>
      <c r="C541" s="660"/>
      <c r="D541" s="660"/>
      <c r="E541" s="661"/>
    </row>
    <row r="542" spans="1:5" x14ac:dyDescent="0.25">
      <c r="A542" s="643"/>
      <c r="B542" s="132">
        <v>2019</v>
      </c>
      <c r="C542" s="132">
        <v>2020</v>
      </c>
      <c r="D542" s="132">
        <v>2021</v>
      </c>
      <c r="E542" s="133">
        <v>2022</v>
      </c>
    </row>
    <row r="543" spans="1:5" ht="15.75" thickBot="1" x14ac:dyDescent="0.3">
      <c r="A543" s="644"/>
      <c r="B543" s="134" t="s">
        <v>8</v>
      </c>
      <c r="C543" s="134" t="s">
        <v>9</v>
      </c>
      <c r="D543" s="134" t="s">
        <v>9</v>
      </c>
      <c r="E543" s="135" t="s">
        <v>9</v>
      </c>
    </row>
    <row r="544" spans="1:5" ht="15.75" thickBot="1" x14ac:dyDescent="0.3">
      <c r="A544" s="131" t="s">
        <v>17</v>
      </c>
      <c r="B544" s="165"/>
      <c r="C544" s="165"/>
      <c r="D544" s="136">
        <v>5</v>
      </c>
      <c r="E544" s="179"/>
    </row>
    <row r="545" spans="1:5" ht="15.75" thickBot="1" x14ac:dyDescent="0.3">
      <c r="A545" s="131" t="s">
        <v>18</v>
      </c>
      <c r="B545" s="136"/>
      <c r="C545" s="136"/>
      <c r="D545" s="136">
        <v>2000</v>
      </c>
      <c r="E545" s="137"/>
    </row>
    <row r="546" spans="1:5" ht="15.75" thickBot="1" x14ac:dyDescent="0.3">
      <c r="A546" s="131" t="s">
        <v>19</v>
      </c>
      <c r="B546" s="136" t="e">
        <f>B545/B544</f>
        <v>#DIV/0!</v>
      </c>
      <c r="C546" s="136" t="e">
        <f>C545/C544</f>
        <v>#DIV/0!</v>
      </c>
      <c r="D546" s="136">
        <f>D545/D544</f>
        <v>400</v>
      </c>
      <c r="E546" s="137" t="e">
        <f>E545/E544</f>
        <v>#DIV/0!</v>
      </c>
    </row>
    <row r="547" spans="1:5" ht="15.75" thickBot="1" x14ac:dyDescent="0.3">
      <c r="A547" s="131" t="s">
        <v>20</v>
      </c>
      <c r="B547" s="138" t="s">
        <v>21</v>
      </c>
      <c r="C547" s="139" t="e">
        <f>C544/B544-1</f>
        <v>#DIV/0!</v>
      </c>
      <c r="D547" s="139" t="e">
        <f t="shared" ref="D547:E549" si="18">D544/C544-1</f>
        <v>#DIV/0!</v>
      </c>
      <c r="E547" s="140">
        <f t="shared" si="18"/>
        <v>-1</v>
      </c>
    </row>
    <row r="548" spans="1:5" ht="15.75" thickBot="1" x14ac:dyDescent="0.3">
      <c r="A548" s="131" t="s">
        <v>22</v>
      </c>
      <c r="B548" s="138" t="s">
        <v>21</v>
      </c>
      <c r="C548" s="139" t="e">
        <f>C545/B545-1</f>
        <v>#DIV/0!</v>
      </c>
      <c r="D548" s="139" t="e">
        <f t="shared" si="18"/>
        <v>#DIV/0!</v>
      </c>
      <c r="E548" s="140">
        <f t="shared" si="18"/>
        <v>-1</v>
      </c>
    </row>
    <row r="549" spans="1:5" ht="15.75" thickBot="1" x14ac:dyDescent="0.3">
      <c r="A549" s="131" t="s">
        <v>23</v>
      </c>
      <c r="B549" s="138" t="s">
        <v>21</v>
      </c>
      <c r="C549" s="139" t="e">
        <f>C546/B546-1</f>
        <v>#DIV/0!</v>
      </c>
      <c r="D549" s="139" t="e">
        <f t="shared" si="18"/>
        <v>#DIV/0!</v>
      </c>
      <c r="E549" s="140" t="e">
        <f t="shared" si="18"/>
        <v>#DIV/0!</v>
      </c>
    </row>
    <row r="550" spans="1:5" ht="15.75" thickBot="1" x14ac:dyDescent="0.3">
      <c r="A550" s="651" t="s">
        <v>906</v>
      </c>
      <c r="B550" s="652"/>
      <c r="C550" s="652"/>
      <c r="D550" s="652"/>
      <c r="E550" s="653"/>
    </row>
    <row r="551" spans="1:5" x14ac:dyDescent="0.25">
      <c r="A551" s="643"/>
      <c r="B551" s="132">
        <v>2019</v>
      </c>
      <c r="C551" s="132">
        <v>2020</v>
      </c>
      <c r="D551" s="132">
        <v>2021</v>
      </c>
      <c r="E551" s="133">
        <v>2022</v>
      </c>
    </row>
    <row r="552" spans="1:5" ht="15.75" thickBot="1" x14ac:dyDescent="0.3">
      <c r="A552" s="644"/>
      <c r="B552" s="134" t="s">
        <v>8</v>
      </c>
      <c r="C552" s="134" t="s">
        <v>9</v>
      </c>
      <c r="D552" s="134" t="s">
        <v>9</v>
      </c>
      <c r="E552" s="135" t="s">
        <v>9</v>
      </c>
    </row>
    <row r="553" spans="1:5" ht="15.75" thickBot="1" x14ac:dyDescent="0.3">
      <c r="A553" s="141" t="s">
        <v>36</v>
      </c>
      <c r="B553" s="142">
        <f>B554+B555+B556+B557</f>
        <v>0</v>
      </c>
      <c r="C553" s="142">
        <f>C554+C555+C556+C557</f>
        <v>0</v>
      </c>
      <c r="D553" s="142">
        <f>D554+D555+D556+D557</f>
        <v>0</v>
      </c>
      <c r="E553" s="146">
        <f>E554+E555+E556+E557</f>
        <v>0</v>
      </c>
    </row>
    <row r="554" spans="1:5" ht="15.75" thickBot="1" x14ac:dyDescent="0.3">
      <c r="A554" s="143" t="s">
        <v>57</v>
      </c>
      <c r="B554" s="142"/>
      <c r="C554" s="142"/>
      <c r="D554" s="142"/>
      <c r="E554" s="146"/>
    </row>
    <row r="555" spans="1:5" ht="15.75" thickBot="1" x14ac:dyDescent="0.3">
      <c r="A555" s="143" t="s">
        <v>61</v>
      </c>
      <c r="B555" s="142"/>
      <c r="C555" s="142"/>
      <c r="D555" s="142"/>
      <c r="E555" s="146"/>
    </row>
    <row r="556" spans="1:5" ht="15.75" thickBot="1" x14ac:dyDescent="0.3">
      <c r="A556" s="143" t="s">
        <v>62</v>
      </c>
      <c r="B556" s="142"/>
      <c r="C556" s="142"/>
      <c r="D556" s="142"/>
      <c r="E556" s="146"/>
    </row>
    <row r="557" spans="1:5" ht="15.75" thickBot="1" x14ac:dyDescent="0.3">
      <c r="A557" s="143" t="s">
        <v>63</v>
      </c>
      <c r="B557" s="142"/>
      <c r="C557" s="142"/>
      <c r="D557" s="142"/>
      <c r="E557" s="146"/>
    </row>
    <row r="558" spans="1:5" ht="15.75" thickBot="1" x14ac:dyDescent="0.3">
      <c r="A558" s="141" t="s">
        <v>37</v>
      </c>
      <c r="B558" s="144">
        <f>B559+B560+B561+B562</f>
        <v>0</v>
      </c>
      <c r="C558" s="144">
        <f>C559+C560+C561+C562</f>
        <v>0</v>
      </c>
      <c r="D558" s="144">
        <f>D559+D560+D561+D562</f>
        <v>2000</v>
      </c>
      <c r="E558" s="145">
        <f>E559+E560+E561+E562</f>
        <v>0</v>
      </c>
    </row>
    <row r="559" spans="1:5" ht="15.75" thickBot="1" x14ac:dyDescent="0.3">
      <c r="A559" s="143" t="s">
        <v>57</v>
      </c>
      <c r="B559" s="144"/>
      <c r="C559" s="142"/>
      <c r="D559" s="142">
        <v>2000</v>
      </c>
      <c r="E559" s="146"/>
    </row>
    <row r="560" spans="1:5" ht="15.75" thickBot="1" x14ac:dyDescent="0.3">
      <c r="A560" s="143" t="s">
        <v>61</v>
      </c>
      <c r="B560" s="144"/>
      <c r="C560" s="142"/>
      <c r="D560" s="142"/>
      <c r="E560" s="146"/>
    </row>
    <row r="561" spans="1:5" ht="15.75" thickBot="1" x14ac:dyDescent="0.3">
      <c r="A561" s="143" t="s">
        <v>62</v>
      </c>
      <c r="B561" s="144"/>
      <c r="C561" s="142"/>
      <c r="D561" s="142"/>
      <c r="E561" s="146"/>
    </row>
    <row r="562" spans="1:5" ht="15.75" thickBot="1" x14ac:dyDescent="0.3">
      <c r="A562" s="143" t="s">
        <v>63</v>
      </c>
      <c r="B562" s="144"/>
      <c r="C562" s="142"/>
      <c r="D562" s="142"/>
      <c r="E562" s="146"/>
    </row>
    <row r="563" spans="1:5" ht="15.75" thickBot="1" x14ac:dyDescent="0.3">
      <c r="A563" s="150" t="s">
        <v>64</v>
      </c>
      <c r="B563" s="144">
        <f>B553+B558</f>
        <v>0</v>
      </c>
      <c r="C563" s="144">
        <f>C553+C558</f>
        <v>0</v>
      </c>
      <c r="D563" s="144">
        <f>D553+D558</f>
        <v>2000</v>
      </c>
      <c r="E563" s="145">
        <f>E553+E558</f>
        <v>0</v>
      </c>
    </row>
    <row r="564" spans="1:5" ht="15.75" thickBot="1" x14ac:dyDescent="0.3">
      <c r="A564" s="151" t="s">
        <v>32</v>
      </c>
      <c r="B564" s="152">
        <f>B563-B545</f>
        <v>0</v>
      </c>
      <c r="C564" s="152">
        <f>C563-C545</f>
        <v>0</v>
      </c>
      <c r="D564" s="152">
        <f>D563-D545</f>
        <v>0</v>
      </c>
      <c r="E564" s="153">
        <f>E563-E545</f>
        <v>0</v>
      </c>
    </row>
    <row r="565" spans="1:5" ht="36.75" thickBot="1" x14ac:dyDescent="0.3">
      <c r="A565" s="130" t="s">
        <v>144</v>
      </c>
      <c r="B565" s="177" t="s">
        <v>946</v>
      </c>
      <c r="C565" s="178" t="s">
        <v>60</v>
      </c>
      <c r="D565" s="677"/>
      <c r="E565" s="678"/>
    </row>
    <row r="566" spans="1:5" ht="15.75" thickBot="1" x14ac:dyDescent="0.3">
      <c r="A566" s="131" t="s">
        <v>15</v>
      </c>
      <c r="B566" s="679" t="s">
        <v>947</v>
      </c>
      <c r="C566" s="679"/>
      <c r="D566" s="679"/>
      <c r="E566" s="680"/>
    </row>
    <row r="567" spans="1:5" ht="15.75" thickBot="1" x14ac:dyDescent="0.3">
      <c r="A567" s="131" t="s">
        <v>16</v>
      </c>
      <c r="B567" s="659" t="s">
        <v>940</v>
      </c>
      <c r="C567" s="660"/>
      <c r="D567" s="660"/>
      <c r="E567" s="661"/>
    </row>
    <row r="568" spans="1:5" x14ac:dyDescent="0.25">
      <c r="A568" s="643"/>
      <c r="B568" s="132">
        <v>2019</v>
      </c>
      <c r="C568" s="132">
        <v>2020</v>
      </c>
      <c r="D568" s="132">
        <v>2021</v>
      </c>
      <c r="E568" s="133">
        <v>2022</v>
      </c>
    </row>
    <row r="569" spans="1:5" ht="15.75" thickBot="1" x14ac:dyDescent="0.3">
      <c r="A569" s="644"/>
      <c r="B569" s="134" t="s">
        <v>8</v>
      </c>
      <c r="C569" s="134" t="s">
        <v>9</v>
      </c>
      <c r="D569" s="134" t="s">
        <v>9</v>
      </c>
      <c r="E569" s="135" t="s">
        <v>9</v>
      </c>
    </row>
    <row r="570" spans="1:5" ht="15.75" thickBot="1" x14ac:dyDescent="0.3">
      <c r="A570" s="131" t="s">
        <v>17</v>
      </c>
      <c r="B570" s="165"/>
      <c r="C570" s="165"/>
      <c r="D570" s="138">
        <v>5</v>
      </c>
      <c r="E570" s="179"/>
    </row>
    <row r="571" spans="1:5" ht="15.75" thickBot="1" x14ac:dyDescent="0.3">
      <c r="A571" s="131" t="s">
        <v>18</v>
      </c>
      <c r="B571" s="136">
        <f>B589</f>
        <v>0</v>
      </c>
      <c r="C571" s="136">
        <f>C589</f>
        <v>0</v>
      </c>
      <c r="D571" s="136">
        <v>2000</v>
      </c>
      <c r="E571" s="137"/>
    </row>
    <row r="572" spans="1:5" ht="15.75" thickBot="1" x14ac:dyDescent="0.3">
      <c r="A572" s="131" t="s">
        <v>19</v>
      </c>
      <c r="B572" s="136" t="e">
        <f>B571/B570</f>
        <v>#DIV/0!</v>
      </c>
      <c r="C572" s="136" t="e">
        <f>C571/C570</f>
        <v>#DIV/0!</v>
      </c>
      <c r="D572" s="136">
        <f>D571/D570</f>
        <v>400</v>
      </c>
      <c r="E572" s="137" t="e">
        <f>E571/E570</f>
        <v>#DIV/0!</v>
      </c>
    </row>
    <row r="573" spans="1:5" ht="15.75" thickBot="1" x14ac:dyDescent="0.3">
      <c r="A573" s="131" t="s">
        <v>20</v>
      </c>
      <c r="B573" s="138" t="s">
        <v>21</v>
      </c>
      <c r="C573" s="139" t="e">
        <f>C570/B570-1</f>
        <v>#DIV/0!</v>
      </c>
      <c r="D573" s="139" t="e">
        <f t="shared" ref="D573:E575" si="19">D570/C570-1</f>
        <v>#DIV/0!</v>
      </c>
      <c r="E573" s="140">
        <f t="shared" si="19"/>
        <v>-1</v>
      </c>
    </row>
    <row r="574" spans="1:5" ht="15.75" thickBot="1" x14ac:dyDescent="0.3">
      <c r="A574" s="131" t="s">
        <v>22</v>
      </c>
      <c r="B574" s="138" t="s">
        <v>21</v>
      </c>
      <c r="C574" s="139" t="e">
        <f>C571/B571-1</f>
        <v>#DIV/0!</v>
      </c>
      <c r="D574" s="139" t="e">
        <f t="shared" si="19"/>
        <v>#DIV/0!</v>
      </c>
      <c r="E574" s="140">
        <f t="shared" si="19"/>
        <v>-1</v>
      </c>
    </row>
    <row r="575" spans="1:5" ht="15.75" thickBot="1" x14ac:dyDescent="0.3">
      <c r="A575" s="131" t="s">
        <v>23</v>
      </c>
      <c r="B575" s="138" t="s">
        <v>21</v>
      </c>
      <c r="C575" s="139" t="e">
        <f>C572/B572-1</f>
        <v>#DIV/0!</v>
      </c>
      <c r="D575" s="139" t="e">
        <f t="shared" si="19"/>
        <v>#DIV/0!</v>
      </c>
      <c r="E575" s="140" t="e">
        <f t="shared" si="19"/>
        <v>#DIV/0!</v>
      </c>
    </row>
    <row r="576" spans="1:5" ht="15.75" thickBot="1" x14ac:dyDescent="0.3">
      <c r="A576" s="651" t="s">
        <v>948</v>
      </c>
      <c r="B576" s="652"/>
      <c r="C576" s="652"/>
      <c r="D576" s="652"/>
      <c r="E576" s="653"/>
    </row>
    <row r="577" spans="1:5" x14ac:dyDescent="0.25">
      <c r="A577" s="643"/>
      <c r="B577" s="132">
        <v>2019</v>
      </c>
      <c r="C577" s="132">
        <v>2020</v>
      </c>
      <c r="D577" s="132">
        <v>2021</v>
      </c>
      <c r="E577" s="133">
        <v>2022</v>
      </c>
    </row>
    <row r="578" spans="1:5" ht="15.75" thickBot="1" x14ac:dyDescent="0.3">
      <c r="A578" s="644"/>
      <c r="B578" s="134" t="s">
        <v>8</v>
      </c>
      <c r="C578" s="134" t="s">
        <v>9</v>
      </c>
      <c r="D578" s="134" t="s">
        <v>9</v>
      </c>
      <c r="E578" s="135" t="s">
        <v>9</v>
      </c>
    </row>
    <row r="579" spans="1:5" ht="15.75" thickBot="1" x14ac:dyDescent="0.3">
      <c r="A579" s="141" t="s">
        <v>36</v>
      </c>
      <c r="B579" s="142">
        <f>B580+B581+B582+B583</f>
        <v>0</v>
      </c>
      <c r="C579" s="142">
        <f>C580+C581+C582+C583</f>
        <v>0</v>
      </c>
      <c r="D579" s="142">
        <f>D580+D581+D582+D583</f>
        <v>0</v>
      </c>
      <c r="E579" s="146">
        <f>E580+E581+E582+E583</f>
        <v>0</v>
      </c>
    </row>
    <row r="580" spans="1:5" ht="15.75" thickBot="1" x14ac:dyDescent="0.3">
      <c r="A580" s="143" t="s">
        <v>57</v>
      </c>
      <c r="B580" s="142"/>
      <c r="C580" s="142"/>
      <c r="D580" s="142"/>
      <c r="E580" s="146"/>
    </row>
    <row r="581" spans="1:5" ht="15.75" thickBot="1" x14ac:dyDescent="0.3">
      <c r="A581" s="143" t="s">
        <v>61</v>
      </c>
      <c r="B581" s="142"/>
      <c r="C581" s="142"/>
      <c r="D581" s="142"/>
      <c r="E581" s="146"/>
    </row>
    <row r="582" spans="1:5" ht="15.75" thickBot="1" x14ac:dyDescent="0.3">
      <c r="A582" s="143" t="s">
        <v>62</v>
      </c>
      <c r="B582" s="142"/>
      <c r="C582" s="142"/>
      <c r="D582" s="142"/>
      <c r="E582" s="146"/>
    </row>
    <row r="583" spans="1:5" ht="15.75" thickBot="1" x14ac:dyDescent="0.3">
      <c r="A583" s="143" t="s">
        <v>63</v>
      </c>
      <c r="B583" s="142"/>
      <c r="C583" s="142"/>
      <c r="D583" s="142"/>
      <c r="E583" s="146"/>
    </row>
    <row r="584" spans="1:5" ht="15.75" thickBot="1" x14ac:dyDescent="0.3">
      <c r="A584" s="141" t="s">
        <v>37</v>
      </c>
      <c r="B584" s="144">
        <f>B585+B586+B587+B588</f>
        <v>0</v>
      </c>
      <c r="C584" s="144">
        <f>C585+C586+C587+C588</f>
        <v>0</v>
      </c>
      <c r="D584" s="144">
        <f>D585+D586+D587+D588</f>
        <v>2000</v>
      </c>
      <c r="E584" s="145">
        <f>E585+E586+E587+E588</f>
        <v>0</v>
      </c>
    </row>
    <row r="585" spans="1:5" ht="15.75" thickBot="1" x14ac:dyDescent="0.3">
      <c r="A585" s="143" t="s">
        <v>57</v>
      </c>
      <c r="B585" s="144"/>
      <c r="C585" s="142"/>
      <c r="D585" s="142">
        <v>2000</v>
      </c>
      <c r="E585" s="146"/>
    </row>
    <row r="586" spans="1:5" ht="15.75" thickBot="1" x14ac:dyDescent="0.3">
      <c r="A586" s="143" t="s">
        <v>61</v>
      </c>
      <c r="B586" s="144"/>
      <c r="C586" s="142"/>
      <c r="D586" s="142"/>
      <c r="E586" s="146"/>
    </row>
    <row r="587" spans="1:5" ht="15.75" thickBot="1" x14ac:dyDescent="0.3">
      <c r="A587" s="143" t="s">
        <v>62</v>
      </c>
      <c r="B587" s="144"/>
      <c r="C587" s="142"/>
      <c r="D587" s="142"/>
      <c r="E587" s="146"/>
    </row>
    <row r="588" spans="1:5" ht="15.75" thickBot="1" x14ac:dyDescent="0.3">
      <c r="A588" s="143" t="s">
        <v>63</v>
      </c>
      <c r="B588" s="144"/>
      <c r="C588" s="142"/>
      <c r="D588" s="142"/>
      <c r="E588" s="146"/>
    </row>
    <row r="589" spans="1:5" ht="15.75" thickBot="1" x14ac:dyDescent="0.3">
      <c r="A589" s="150" t="s">
        <v>64</v>
      </c>
      <c r="B589" s="144">
        <f>B579+B584</f>
        <v>0</v>
      </c>
      <c r="C589" s="144">
        <f>C579+C584</f>
        <v>0</v>
      </c>
      <c r="D589" s="144">
        <f>D579+D584</f>
        <v>2000</v>
      </c>
      <c r="E589" s="145">
        <f>E579+E584</f>
        <v>0</v>
      </c>
    </row>
    <row r="590" spans="1:5" ht="15.75" thickBot="1" x14ac:dyDescent="0.3">
      <c r="A590" s="151" t="s">
        <v>32</v>
      </c>
      <c r="B590" s="152">
        <f>B589-B571</f>
        <v>0</v>
      </c>
      <c r="C590" s="152">
        <f>C589-C571</f>
        <v>0</v>
      </c>
      <c r="D590" s="152">
        <f>D589-D571</f>
        <v>0</v>
      </c>
      <c r="E590" s="153">
        <f>E589-E571</f>
        <v>0</v>
      </c>
    </row>
    <row r="591" spans="1:5" ht="45.75" thickBot="1" x14ac:dyDescent="0.3">
      <c r="A591" s="130" t="s">
        <v>149</v>
      </c>
      <c r="B591" s="177" t="s">
        <v>949</v>
      </c>
      <c r="C591" s="178" t="s">
        <v>60</v>
      </c>
      <c r="D591" s="677"/>
      <c r="E591" s="678"/>
    </row>
    <row r="592" spans="1:5" ht="15.75" thickBot="1" x14ac:dyDescent="0.3">
      <c r="A592" s="131" t="s">
        <v>15</v>
      </c>
      <c r="B592" s="679" t="s">
        <v>950</v>
      </c>
      <c r="C592" s="679"/>
      <c r="D592" s="679"/>
      <c r="E592" s="680"/>
    </row>
    <row r="593" spans="1:5" ht="15.75" thickBot="1" x14ac:dyDescent="0.3">
      <c r="A593" s="131" t="s">
        <v>16</v>
      </c>
      <c r="B593" s="659" t="s">
        <v>940</v>
      </c>
      <c r="C593" s="660"/>
      <c r="D593" s="660"/>
      <c r="E593" s="661"/>
    </row>
    <row r="594" spans="1:5" x14ac:dyDescent="0.25">
      <c r="A594" s="643"/>
      <c r="B594" s="132">
        <v>2019</v>
      </c>
      <c r="C594" s="132">
        <v>2020</v>
      </c>
      <c r="D594" s="132">
        <v>2021</v>
      </c>
      <c r="E594" s="133">
        <v>2022</v>
      </c>
    </row>
    <row r="595" spans="1:5" ht="15.75" thickBot="1" x14ac:dyDescent="0.3">
      <c r="A595" s="644"/>
      <c r="B595" s="134" t="s">
        <v>8</v>
      </c>
      <c r="C595" s="134" t="s">
        <v>9</v>
      </c>
      <c r="D595" s="134" t="s">
        <v>9</v>
      </c>
      <c r="E595" s="135" t="s">
        <v>9</v>
      </c>
    </row>
    <row r="596" spans="1:5" ht="15.75" thickBot="1" x14ac:dyDescent="0.3">
      <c r="A596" s="131" t="s">
        <v>17</v>
      </c>
      <c r="B596" s="165"/>
      <c r="C596" s="165"/>
      <c r="D596" s="138">
        <v>2</v>
      </c>
      <c r="E596" s="179">
        <v>9</v>
      </c>
    </row>
    <row r="597" spans="1:5" ht="15.75" thickBot="1" x14ac:dyDescent="0.3">
      <c r="A597" s="131" t="s">
        <v>18</v>
      </c>
      <c r="B597" s="136">
        <f>B615</f>
        <v>0</v>
      </c>
      <c r="C597" s="136">
        <f>C615</f>
        <v>0</v>
      </c>
      <c r="D597" s="136">
        <v>1000</v>
      </c>
      <c r="E597" s="137">
        <v>4372</v>
      </c>
    </row>
    <row r="598" spans="1:5" ht="15.75" thickBot="1" x14ac:dyDescent="0.3">
      <c r="A598" s="131" t="s">
        <v>19</v>
      </c>
      <c r="B598" s="136" t="e">
        <f>B597/B596</f>
        <v>#DIV/0!</v>
      </c>
      <c r="C598" s="136" t="e">
        <f>C597/C596</f>
        <v>#DIV/0!</v>
      </c>
      <c r="D598" s="136">
        <f>D597/D596</f>
        <v>500</v>
      </c>
      <c r="E598" s="137">
        <f>E597/E596</f>
        <v>485.77777777777777</v>
      </c>
    </row>
    <row r="599" spans="1:5" ht="15.75" thickBot="1" x14ac:dyDescent="0.3">
      <c r="A599" s="131" t="s">
        <v>20</v>
      </c>
      <c r="B599" s="138" t="s">
        <v>21</v>
      </c>
      <c r="C599" s="139" t="e">
        <f>C596/B596-1</f>
        <v>#DIV/0!</v>
      </c>
      <c r="D599" s="139" t="e">
        <f t="shared" ref="D599:E601" si="20">D596/C596-1</f>
        <v>#DIV/0!</v>
      </c>
      <c r="E599" s="140">
        <f t="shared" si="20"/>
        <v>3.5</v>
      </c>
    </row>
    <row r="600" spans="1:5" ht="15.75" thickBot="1" x14ac:dyDescent="0.3">
      <c r="A600" s="131" t="s">
        <v>22</v>
      </c>
      <c r="B600" s="138" t="s">
        <v>21</v>
      </c>
      <c r="C600" s="139" t="e">
        <f>C597/B597-1</f>
        <v>#DIV/0!</v>
      </c>
      <c r="D600" s="139" t="e">
        <f t="shared" si="20"/>
        <v>#DIV/0!</v>
      </c>
      <c r="E600" s="140">
        <f t="shared" si="20"/>
        <v>3.3719999999999999</v>
      </c>
    </row>
    <row r="601" spans="1:5" ht="15.75" thickBot="1" x14ac:dyDescent="0.3">
      <c r="A601" s="131" t="s">
        <v>23</v>
      </c>
      <c r="B601" s="138" t="s">
        <v>21</v>
      </c>
      <c r="C601" s="139" t="e">
        <f>C598/B598-1</f>
        <v>#DIV/0!</v>
      </c>
      <c r="D601" s="139" t="e">
        <f t="shared" si="20"/>
        <v>#DIV/0!</v>
      </c>
      <c r="E601" s="140">
        <f t="shared" si="20"/>
        <v>-2.8444444444444494E-2</v>
      </c>
    </row>
    <row r="602" spans="1:5" ht="15.75" thickBot="1" x14ac:dyDescent="0.3">
      <c r="A602" s="651" t="s">
        <v>913</v>
      </c>
      <c r="B602" s="652"/>
      <c r="C602" s="652"/>
      <c r="D602" s="652"/>
      <c r="E602" s="653"/>
    </row>
    <row r="603" spans="1:5" x14ac:dyDescent="0.25">
      <c r="A603" s="643"/>
      <c r="B603" s="132">
        <v>2019</v>
      </c>
      <c r="C603" s="132">
        <v>2020</v>
      </c>
      <c r="D603" s="132">
        <v>2021</v>
      </c>
      <c r="E603" s="133">
        <v>2022</v>
      </c>
    </row>
    <row r="604" spans="1:5" ht="15.75" thickBot="1" x14ac:dyDescent="0.3">
      <c r="A604" s="644"/>
      <c r="B604" s="134" t="s">
        <v>8</v>
      </c>
      <c r="C604" s="134" t="s">
        <v>9</v>
      </c>
      <c r="D604" s="134" t="s">
        <v>9</v>
      </c>
      <c r="E604" s="135" t="s">
        <v>9</v>
      </c>
    </row>
    <row r="605" spans="1:5" ht="15.75" thickBot="1" x14ac:dyDescent="0.3">
      <c r="A605" s="141" t="s">
        <v>36</v>
      </c>
      <c r="B605" s="142">
        <f>B606+B607+B608+B609</f>
        <v>0</v>
      </c>
      <c r="C605" s="142">
        <f>C606+C607+C608+C609</f>
        <v>0</v>
      </c>
      <c r="D605" s="142">
        <f>D606+D607+D608+D609</f>
        <v>0</v>
      </c>
      <c r="E605" s="146">
        <f>E606+E607+E608+E609</f>
        <v>0</v>
      </c>
    </row>
    <row r="606" spans="1:5" ht="15.75" thickBot="1" x14ac:dyDescent="0.3">
      <c r="A606" s="143" t="s">
        <v>57</v>
      </c>
      <c r="B606" s="142"/>
      <c r="C606" s="142"/>
      <c r="D606" s="142"/>
      <c r="E606" s="146"/>
    </row>
    <row r="607" spans="1:5" ht="15.75" thickBot="1" x14ac:dyDescent="0.3">
      <c r="A607" s="143" t="s">
        <v>61</v>
      </c>
      <c r="B607" s="142"/>
      <c r="C607" s="142"/>
      <c r="D607" s="142"/>
      <c r="E607" s="146"/>
    </row>
    <row r="608" spans="1:5" ht="15.75" thickBot="1" x14ac:dyDescent="0.3">
      <c r="A608" s="143" t="s">
        <v>62</v>
      </c>
      <c r="B608" s="142"/>
      <c r="C608" s="142"/>
      <c r="D608" s="142"/>
      <c r="E608" s="146"/>
    </row>
    <row r="609" spans="1:5" ht="15.75" thickBot="1" x14ac:dyDescent="0.3">
      <c r="A609" s="143" t="s">
        <v>63</v>
      </c>
      <c r="B609" s="142"/>
      <c r="C609" s="142"/>
      <c r="D609" s="142"/>
      <c r="E609" s="146"/>
    </row>
    <row r="610" spans="1:5" ht="15.75" thickBot="1" x14ac:dyDescent="0.3">
      <c r="A610" s="141" t="s">
        <v>37</v>
      </c>
      <c r="B610" s="144">
        <f>B611+B612+B613+B614</f>
        <v>0</v>
      </c>
      <c r="C610" s="144">
        <f>C611+C612+C613+C614</f>
        <v>0</v>
      </c>
      <c r="D610" s="144">
        <f>D611+D612+D613+D614</f>
        <v>1000</v>
      </c>
      <c r="E610" s="145">
        <f>E611+E612+E613+E614</f>
        <v>4372</v>
      </c>
    </row>
    <row r="611" spans="1:5" ht="15.75" thickBot="1" x14ac:dyDescent="0.3">
      <c r="A611" s="143" t="s">
        <v>57</v>
      </c>
      <c r="B611" s="144"/>
      <c r="C611" s="144"/>
      <c r="D611" s="144">
        <v>1000</v>
      </c>
      <c r="E611" s="145">
        <v>4372</v>
      </c>
    </row>
    <row r="612" spans="1:5" ht="15.75" thickBot="1" x14ac:dyDescent="0.3">
      <c r="A612" s="143" t="s">
        <v>61</v>
      </c>
      <c r="B612" s="144"/>
      <c r="C612" s="144"/>
      <c r="D612" s="144"/>
      <c r="E612" s="145"/>
    </row>
    <row r="613" spans="1:5" ht="15.75" thickBot="1" x14ac:dyDescent="0.3">
      <c r="A613" s="143" t="s">
        <v>62</v>
      </c>
      <c r="B613" s="144"/>
      <c r="C613" s="144"/>
      <c r="D613" s="144"/>
      <c r="E613" s="145"/>
    </row>
    <row r="614" spans="1:5" ht="15.75" thickBot="1" x14ac:dyDescent="0.3">
      <c r="A614" s="143" t="s">
        <v>63</v>
      </c>
      <c r="B614" s="144"/>
      <c r="C614" s="144"/>
      <c r="D614" s="144"/>
      <c r="E614" s="145"/>
    </row>
    <row r="615" spans="1:5" ht="15.75" thickBot="1" x14ac:dyDescent="0.3">
      <c r="A615" s="150" t="s">
        <v>64</v>
      </c>
      <c r="B615" s="144">
        <f>B605+B610</f>
        <v>0</v>
      </c>
      <c r="C615" s="144">
        <f>C605+C610</f>
        <v>0</v>
      </c>
      <c r="D615" s="144">
        <f>D605+D610</f>
        <v>1000</v>
      </c>
      <c r="E615" s="145">
        <f>E605+E610</f>
        <v>4372</v>
      </c>
    </row>
    <row r="616" spans="1:5" ht="15.75" thickBot="1" x14ac:dyDescent="0.3">
      <c r="A616" s="151" t="s">
        <v>32</v>
      </c>
      <c r="B616" s="152">
        <f>B615-B597</f>
        <v>0</v>
      </c>
      <c r="C616" s="152">
        <f>C615-C597</f>
        <v>0</v>
      </c>
      <c r="D616" s="152">
        <f>D615-D597</f>
        <v>0</v>
      </c>
      <c r="E616" s="153">
        <f>E615-E597</f>
        <v>0</v>
      </c>
    </row>
    <row r="617" spans="1:5" ht="34.5" thickBot="1" x14ac:dyDescent="0.3">
      <c r="A617" s="130" t="s">
        <v>334</v>
      </c>
      <c r="B617" s="180" t="s">
        <v>951</v>
      </c>
      <c r="C617" s="178" t="s">
        <v>60</v>
      </c>
      <c r="D617" s="677" t="s">
        <v>952</v>
      </c>
      <c r="E617" s="678"/>
    </row>
    <row r="618" spans="1:5" ht="15.75" thickBot="1" x14ac:dyDescent="0.3">
      <c r="A618" s="131" t="s">
        <v>15</v>
      </c>
      <c r="B618" s="687" t="s">
        <v>953</v>
      </c>
      <c r="C618" s="688"/>
      <c r="D618" s="688"/>
      <c r="E618" s="689"/>
    </row>
    <row r="619" spans="1:5" ht="15.75" thickBot="1" x14ac:dyDescent="0.3">
      <c r="A619" s="131" t="s">
        <v>16</v>
      </c>
      <c r="B619" s="659" t="s">
        <v>954</v>
      </c>
      <c r="C619" s="660"/>
      <c r="D619" s="660"/>
      <c r="E619" s="661"/>
    </row>
    <row r="620" spans="1:5" x14ac:dyDescent="0.25">
      <c r="A620" s="643"/>
      <c r="B620" s="132">
        <v>2019</v>
      </c>
      <c r="C620" s="132">
        <v>2020</v>
      </c>
      <c r="D620" s="132">
        <v>2021</v>
      </c>
      <c r="E620" s="133">
        <v>2022</v>
      </c>
    </row>
    <row r="621" spans="1:5" ht="15.75" thickBot="1" x14ac:dyDescent="0.3">
      <c r="A621" s="644"/>
      <c r="B621" s="134" t="s">
        <v>8</v>
      </c>
      <c r="C621" s="134" t="s">
        <v>9</v>
      </c>
      <c r="D621" s="134" t="s">
        <v>9</v>
      </c>
      <c r="E621" s="135" t="s">
        <v>9</v>
      </c>
    </row>
    <row r="622" spans="1:5" ht="15.75" thickBot="1" x14ac:dyDescent="0.3">
      <c r="A622" s="131" t="s">
        <v>17</v>
      </c>
      <c r="B622" s="138">
        <v>1</v>
      </c>
      <c r="C622" s="138"/>
      <c r="D622" s="165"/>
      <c r="E622" s="179"/>
    </row>
    <row r="623" spans="1:5" ht="15.75" thickBot="1" x14ac:dyDescent="0.3">
      <c r="A623" s="131" t="s">
        <v>18</v>
      </c>
      <c r="B623" s="136">
        <v>1044</v>
      </c>
      <c r="C623" s="136"/>
      <c r="D623" s="136">
        <f>D641</f>
        <v>0</v>
      </c>
      <c r="E623" s="137"/>
    </row>
    <row r="624" spans="1:5" ht="15.75" thickBot="1" x14ac:dyDescent="0.3">
      <c r="A624" s="131" t="s">
        <v>19</v>
      </c>
      <c r="B624" s="136">
        <f>B623/B622</f>
        <v>1044</v>
      </c>
      <c r="C624" s="136" t="e">
        <f>C623/C622</f>
        <v>#DIV/0!</v>
      </c>
      <c r="D624" s="136" t="e">
        <f>D623/D622</f>
        <v>#DIV/0!</v>
      </c>
      <c r="E624" s="137" t="e">
        <f>E623/E622</f>
        <v>#DIV/0!</v>
      </c>
    </row>
    <row r="625" spans="1:5" ht="15.75" thickBot="1" x14ac:dyDescent="0.3">
      <c r="A625" s="131" t="s">
        <v>20</v>
      </c>
      <c r="B625" s="138" t="s">
        <v>21</v>
      </c>
      <c r="C625" s="139">
        <f>C622/B622-1</f>
        <v>-1</v>
      </c>
      <c r="D625" s="139" t="e">
        <f t="shared" ref="D625:E627" si="21">D622/C622-1</f>
        <v>#DIV/0!</v>
      </c>
      <c r="E625" s="140" t="e">
        <f t="shared" si="21"/>
        <v>#DIV/0!</v>
      </c>
    </row>
    <row r="626" spans="1:5" ht="15.75" thickBot="1" x14ac:dyDescent="0.3">
      <c r="A626" s="131" t="s">
        <v>22</v>
      </c>
      <c r="B626" s="138" t="s">
        <v>21</v>
      </c>
      <c r="C626" s="139">
        <f>C623/B623-1</f>
        <v>-1</v>
      </c>
      <c r="D626" s="139" t="e">
        <f t="shared" si="21"/>
        <v>#DIV/0!</v>
      </c>
      <c r="E626" s="140" t="e">
        <f t="shared" si="21"/>
        <v>#DIV/0!</v>
      </c>
    </row>
    <row r="627" spans="1:5" ht="15.75" thickBot="1" x14ac:dyDescent="0.3">
      <c r="A627" s="131" t="s">
        <v>23</v>
      </c>
      <c r="B627" s="138" t="s">
        <v>21</v>
      </c>
      <c r="C627" s="139" t="e">
        <f>C624/B624-1</f>
        <v>#DIV/0!</v>
      </c>
      <c r="D627" s="139" t="e">
        <f t="shared" si="21"/>
        <v>#DIV/0!</v>
      </c>
      <c r="E627" s="140" t="e">
        <f t="shared" si="21"/>
        <v>#DIV/0!</v>
      </c>
    </row>
    <row r="628" spans="1:5" ht="15.75" thickBot="1" x14ac:dyDescent="0.3">
      <c r="A628" s="651" t="s">
        <v>955</v>
      </c>
      <c r="B628" s="652"/>
      <c r="C628" s="652"/>
      <c r="D628" s="652"/>
      <c r="E628" s="653"/>
    </row>
    <row r="629" spans="1:5" x14ac:dyDescent="0.25">
      <c r="A629" s="643"/>
      <c r="B629" s="132">
        <v>2019</v>
      </c>
      <c r="C629" s="132">
        <v>2020</v>
      </c>
      <c r="D629" s="132">
        <v>2021</v>
      </c>
      <c r="E629" s="133">
        <v>2022</v>
      </c>
    </row>
    <row r="630" spans="1:5" ht="15.75" thickBot="1" x14ac:dyDescent="0.3">
      <c r="A630" s="644"/>
      <c r="B630" s="134" t="s">
        <v>8</v>
      </c>
      <c r="C630" s="134" t="s">
        <v>9</v>
      </c>
      <c r="D630" s="134" t="s">
        <v>9</v>
      </c>
      <c r="E630" s="135" t="s">
        <v>9</v>
      </c>
    </row>
    <row r="631" spans="1:5" ht="15.75" thickBot="1" x14ac:dyDescent="0.3">
      <c r="A631" s="141" t="s">
        <v>36</v>
      </c>
      <c r="B631" s="142">
        <f>B632+B633+B634+B635</f>
        <v>0</v>
      </c>
      <c r="C631" s="142">
        <f>C632+C633+C634+C635</f>
        <v>0</v>
      </c>
      <c r="D631" s="142">
        <f>D632+D633+D634+D635</f>
        <v>0</v>
      </c>
      <c r="E631" s="146">
        <f>E632+E633+E634+E635</f>
        <v>0</v>
      </c>
    </row>
    <row r="632" spans="1:5" ht="15.75" thickBot="1" x14ac:dyDescent="0.3">
      <c r="A632" s="143" t="s">
        <v>57</v>
      </c>
      <c r="B632" s="142"/>
      <c r="C632" s="142"/>
      <c r="D632" s="142"/>
      <c r="E632" s="146"/>
    </row>
    <row r="633" spans="1:5" ht="15.75" thickBot="1" x14ac:dyDescent="0.3">
      <c r="A633" s="143" t="s">
        <v>61</v>
      </c>
      <c r="B633" s="142"/>
      <c r="C633" s="142"/>
      <c r="D633" s="142"/>
      <c r="E633" s="146"/>
    </row>
    <row r="634" spans="1:5" ht="15.75" thickBot="1" x14ac:dyDescent="0.3">
      <c r="A634" s="143" t="s">
        <v>62</v>
      </c>
      <c r="B634" s="142"/>
      <c r="C634" s="142"/>
      <c r="D634" s="142"/>
      <c r="E634" s="146"/>
    </row>
    <row r="635" spans="1:5" ht="15.75" thickBot="1" x14ac:dyDescent="0.3">
      <c r="A635" s="143" t="s">
        <v>63</v>
      </c>
      <c r="B635" s="142"/>
      <c r="C635" s="142"/>
      <c r="D635" s="142"/>
      <c r="E635" s="146"/>
    </row>
    <row r="636" spans="1:5" ht="15.75" thickBot="1" x14ac:dyDescent="0.3">
      <c r="A636" s="141" t="s">
        <v>37</v>
      </c>
      <c r="B636" s="144">
        <f>B637+B638+B639+B640</f>
        <v>1044</v>
      </c>
      <c r="C636" s="144">
        <f>C637+C638+C639+C640</f>
        <v>0</v>
      </c>
      <c r="D636" s="144">
        <f>D637+D638+D639+D640</f>
        <v>0</v>
      </c>
      <c r="E636" s="145">
        <f>E637+E638+E639+E640</f>
        <v>0</v>
      </c>
    </row>
    <row r="637" spans="1:5" ht="15.75" thickBot="1" x14ac:dyDescent="0.3">
      <c r="A637" s="143" t="s">
        <v>57</v>
      </c>
      <c r="B637" s="144"/>
      <c r="C637" s="144"/>
      <c r="D637" s="144"/>
      <c r="E637" s="145"/>
    </row>
    <row r="638" spans="1:5" ht="15.75" thickBot="1" x14ac:dyDescent="0.3">
      <c r="A638" s="143" t="s">
        <v>61</v>
      </c>
      <c r="B638" s="144"/>
      <c r="C638" s="144"/>
      <c r="D638" s="144"/>
      <c r="E638" s="145"/>
    </row>
    <row r="639" spans="1:5" ht="15.75" thickBot="1" x14ac:dyDescent="0.3">
      <c r="A639" s="143" t="s">
        <v>62</v>
      </c>
      <c r="B639" s="144"/>
      <c r="C639" s="144"/>
      <c r="D639" s="144"/>
      <c r="E639" s="145"/>
    </row>
    <row r="640" spans="1:5" ht="15.75" thickBot="1" x14ac:dyDescent="0.3">
      <c r="A640" s="143" t="s">
        <v>63</v>
      </c>
      <c r="B640" s="144">
        <v>1044</v>
      </c>
      <c r="C640" s="144"/>
      <c r="D640" s="144"/>
      <c r="E640" s="145"/>
    </row>
    <row r="641" spans="1:5" ht="15.75" thickBot="1" x14ac:dyDescent="0.3">
      <c r="A641" s="150" t="s">
        <v>64</v>
      </c>
      <c r="B641" s="144">
        <f>B631+B636</f>
        <v>1044</v>
      </c>
      <c r="C641" s="144">
        <f>C631+C636</f>
        <v>0</v>
      </c>
      <c r="D641" s="144">
        <f>D631+D636</f>
        <v>0</v>
      </c>
      <c r="E641" s="145">
        <f>E631+E636</f>
        <v>0</v>
      </c>
    </row>
    <row r="642" spans="1:5" ht="15.75" thickBot="1" x14ac:dyDescent="0.3">
      <c r="A642" s="151" t="s">
        <v>32</v>
      </c>
      <c r="B642" s="152">
        <f>B641-B623</f>
        <v>0</v>
      </c>
      <c r="C642" s="152">
        <f>C641-C623</f>
        <v>0</v>
      </c>
      <c r="D642" s="152">
        <f>D641-D623</f>
        <v>0</v>
      </c>
      <c r="E642" s="153">
        <f>E641-E623</f>
        <v>0</v>
      </c>
    </row>
    <row r="643" spans="1:5" ht="34.5" thickBot="1" x14ac:dyDescent="0.3">
      <c r="A643" s="130" t="s">
        <v>339</v>
      </c>
      <c r="B643" s="180" t="s">
        <v>951</v>
      </c>
      <c r="C643" s="178" t="s">
        <v>60</v>
      </c>
      <c r="D643" s="677"/>
      <c r="E643" s="678"/>
    </row>
    <row r="644" spans="1:5" ht="15.75" thickBot="1" x14ac:dyDescent="0.3">
      <c r="A644" s="131" t="s">
        <v>15</v>
      </c>
      <c r="B644" s="687" t="s">
        <v>956</v>
      </c>
      <c r="C644" s="688"/>
      <c r="D644" s="688"/>
      <c r="E644" s="689"/>
    </row>
    <row r="645" spans="1:5" ht="15.75" thickBot="1" x14ac:dyDescent="0.3">
      <c r="A645" s="131" t="s">
        <v>16</v>
      </c>
      <c r="B645" s="659" t="s">
        <v>954</v>
      </c>
      <c r="C645" s="660"/>
      <c r="D645" s="660"/>
      <c r="E645" s="661"/>
    </row>
    <row r="646" spans="1:5" x14ac:dyDescent="0.25">
      <c r="A646" s="643"/>
      <c r="B646" s="132">
        <v>2019</v>
      </c>
      <c r="C646" s="132">
        <v>2020</v>
      </c>
      <c r="D646" s="132">
        <v>2021</v>
      </c>
      <c r="E646" s="133">
        <v>2022</v>
      </c>
    </row>
    <row r="647" spans="1:5" ht="15.75" thickBot="1" x14ac:dyDescent="0.3">
      <c r="A647" s="644"/>
      <c r="B647" s="134" t="s">
        <v>8</v>
      </c>
      <c r="C647" s="134" t="s">
        <v>9</v>
      </c>
      <c r="D647" s="134" t="s">
        <v>9</v>
      </c>
      <c r="E647" s="135" t="s">
        <v>9</v>
      </c>
    </row>
    <row r="648" spans="1:5" ht="15.75" thickBot="1" x14ac:dyDescent="0.3">
      <c r="A648" s="131" t="s">
        <v>17</v>
      </c>
      <c r="B648" s="138">
        <v>1</v>
      </c>
      <c r="C648" s="138"/>
      <c r="D648" s="165"/>
      <c r="E648" s="179"/>
    </row>
    <row r="649" spans="1:5" ht="15.75" thickBot="1" x14ac:dyDescent="0.3">
      <c r="A649" s="131" t="s">
        <v>18</v>
      </c>
      <c r="B649" s="136">
        <v>44556</v>
      </c>
      <c r="C649" s="136"/>
      <c r="D649" s="136">
        <f>D667</f>
        <v>0</v>
      </c>
      <c r="E649" s="137"/>
    </row>
    <row r="650" spans="1:5" ht="15.75" thickBot="1" x14ac:dyDescent="0.3">
      <c r="A650" s="131" t="s">
        <v>19</v>
      </c>
      <c r="B650" s="136">
        <f>B649/B648</f>
        <v>44556</v>
      </c>
      <c r="C650" s="136" t="e">
        <f>C649/C648</f>
        <v>#DIV/0!</v>
      </c>
      <c r="D650" s="136" t="e">
        <f>D649/D648</f>
        <v>#DIV/0!</v>
      </c>
      <c r="E650" s="137" t="e">
        <f>E649/E648</f>
        <v>#DIV/0!</v>
      </c>
    </row>
    <row r="651" spans="1:5" ht="15.75" thickBot="1" x14ac:dyDescent="0.3">
      <c r="A651" s="131" t="s">
        <v>20</v>
      </c>
      <c r="B651" s="138" t="s">
        <v>21</v>
      </c>
      <c r="C651" s="139">
        <f>C648/B648-1</f>
        <v>-1</v>
      </c>
      <c r="D651" s="139" t="e">
        <f t="shared" ref="D651:E653" si="22">D648/C648-1</f>
        <v>#DIV/0!</v>
      </c>
      <c r="E651" s="140" t="e">
        <f t="shared" si="22"/>
        <v>#DIV/0!</v>
      </c>
    </row>
    <row r="652" spans="1:5" ht="15.75" thickBot="1" x14ac:dyDescent="0.3">
      <c r="A652" s="131" t="s">
        <v>22</v>
      </c>
      <c r="B652" s="138" t="s">
        <v>21</v>
      </c>
      <c r="C652" s="139">
        <f>C649/B649-1</f>
        <v>-1</v>
      </c>
      <c r="D652" s="139" t="e">
        <f t="shared" si="22"/>
        <v>#DIV/0!</v>
      </c>
      <c r="E652" s="140" t="e">
        <f t="shared" si="22"/>
        <v>#DIV/0!</v>
      </c>
    </row>
    <row r="653" spans="1:5" ht="15.75" thickBot="1" x14ac:dyDescent="0.3">
      <c r="A653" s="131" t="s">
        <v>23</v>
      </c>
      <c r="B653" s="138" t="s">
        <v>21</v>
      </c>
      <c r="C653" s="139" t="e">
        <f>C650/B650-1</f>
        <v>#DIV/0!</v>
      </c>
      <c r="D653" s="139" t="e">
        <f t="shared" si="22"/>
        <v>#DIV/0!</v>
      </c>
      <c r="E653" s="140" t="e">
        <f t="shared" si="22"/>
        <v>#DIV/0!</v>
      </c>
    </row>
    <row r="654" spans="1:5" ht="15.75" thickBot="1" x14ac:dyDescent="0.3">
      <c r="A654" s="651" t="s">
        <v>957</v>
      </c>
      <c r="B654" s="652"/>
      <c r="C654" s="652"/>
      <c r="D654" s="652"/>
      <c r="E654" s="653"/>
    </row>
    <row r="655" spans="1:5" x14ac:dyDescent="0.25">
      <c r="A655" s="643"/>
      <c r="B655" s="132">
        <v>2019</v>
      </c>
      <c r="C655" s="132">
        <v>2020</v>
      </c>
      <c r="D655" s="132">
        <v>2021</v>
      </c>
      <c r="E655" s="133">
        <v>2022</v>
      </c>
    </row>
    <row r="656" spans="1:5" ht="15.75" thickBot="1" x14ac:dyDescent="0.3">
      <c r="A656" s="644"/>
      <c r="B656" s="134" t="s">
        <v>8</v>
      </c>
      <c r="C656" s="134" t="s">
        <v>9</v>
      </c>
      <c r="D656" s="134" t="s">
        <v>9</v>
      </c>
      <c r="E656" s="135" t="s">
        <v>9</v>
      </c>
    </row>
    <row r="657" spans="1:5" ht="15.75" thickBot="1" x14ac:dyDescent="0.3">
      <c r="A657" s="141" t="s">
        <v>36</v>
      </c>
      <c r="B657" s="142">
        <f>B658+B659+B660+B661</f>
        <v>0</v>
      </c>
      <c r="C657" s="142">
        <f>C658+C659+C660+C661</f>
        <v>0</v>
      </c>
      <c r="D657" s="142">
        <f>D658+D659+D660+D661</f>
        <v>0</v>
      </c>
      <c r="E657" s="146">
        <f>E658+E659+E660+E661</f>
        <v>0</v>
      </c>
    </row>
    <row r="658" spans="1:5" ht="15.75" thickBot="1" x14ac:dyDescent="0.3">
      <c r="A658" s="143" t="s">
        <v>57</v>
      </c>
      <c r="B658" s="142"/>
      <c r="C658" s="142"/>
      <c r="D658" s="142"/>
      <c r="E658" s="146"/>
    </row>
    <row r="659" spans="1:5" ht="15.75" thickBot="1" x14ac:dyDescent="0.3">
      <c r="A659" s="143" t="s">
        <v>61</v>
      </c>
      <c r="B659" s="142"/>
      <c r="C659" s="142"/>
      <c r="D659" s="142"/>
      <c r="E659" s="146"/>
    </row>
    <row r="660" spans="1:5" ht="15.75" thickBot="1" x14ac:dyDescent="0.3">
      <c r="A660" s="143" t="s">
        <v>62</v>
      </c>
      <c r="B660" s="142"/>
      <c r="C660" s="142"/>
      <c r="D660" s="142"/>
      <c r="E660" s="146"/>
    </row>
    <row r="661" spans="1:5" ht="15.75" thickBot="1" x14ac:dyDescent="0.3">
      <c r="A661" s="143" t="s">
        <v>63</v>
      </c>
      <c r="B661" s="142"/>
      <c r="C661" s="142"/>
      <c r="D661" s="142"/>
      <c r="E661" s="146"/>
    </row>
    <row r="662" spans="1:5" ht="15.75" thickBot="1" x14ac:dyDescent="0.3">
      <c r="A662" s="141" t="s">
        <v>37</v>
      </c>
      <c r="B662" s="144">
        <f>B663+B664+B665+B666</f>
        <v>44556</v>
      </c>
      <c r="C662" s="144">
        <f>C663+C664+C665+C666</f>
        <v>0</v>
      </c>
      <c r="D662" s="144">
        <f>D663+D664+D665+D666</f>
        <v>0</v>
      </c>
      <c r="E662" s="145">
        <f>E663+E664+E665+E666</f>
        <v>0</v>
      </c>
    </row>
    <row r="663" spans="1:5" ht="15.75" thickBot="1" x14ac:dyDescent="0.3">
      <c r="A663" s="143" t="s">
        <v>57</v>
      </c>
      <c r="B663" s="144"/>
      <c r="C663" s="144"/>
      <c r="D663" s="144"/>
      <c r="E663" s="145"/>
    </row>
    <row r="664" spans="1:5" ht="15.75" thickBot="1" x14ac:dyDescent="0.3">
      <c r="A664" s="143" t="s">
        <v>61</v>
      </c>
      <c r="B664" s="144"/>
      <c r="C664" s="144"/>
      <c r="D664" s="144"/>
      <c r="E664" s="145"/>
    </row>
    <row r="665" spans="1:5" ht="15.75" thickBot="1" x14ac:dyDescent="0.3">
      <c r="A665" s="143" t="s">
        <v>62</v>
      </c>
      <c r="B665" s="144"/>
      <c r="C665" s="144"/>
      <c r="D665" s="144"/>
      <c r="E665" s="145"/>
    </row>
    <row r="666" spans="1:5" ht="15.75" thickBot="1" x14ac:dyDescent="0.3">
      <c r="A666" s="143" t="s">
        <v>63</v>
      </c>
      <c r="B666" s="144">
        <v>44556</v>
      </c>
      <c r="C666" s="144"/>
      <c r="D666" s="144"/>
      <c r="E666" s="145"/>
    </row>
    <row r="667" spans="1:5" ht="15.75" thickBot="1" x14ac:dyDescent="0.3">
      <c r="A667" s="150" t="s">
        <v>64</v>
      </c>
      <c r="B667" s="144">
        <f>B657+B662</f>
        <v>44556</v>
      </c>
      <c r="C667" s="144">
        <f>C657+C662</f>
        <v>0</v>
      </c>
      <c r="D667" s="144">
        <f>D657+D662</f>
        <v>0</v>
      </c>
      <c r="E667" s="145">
        <f>E657+E662</f>
        <v>0</v>
      </c>
    </row>
    <row r="668" spans="1:5" ht="15.75" thickBot="1" x14ac:dyDescent="0.3">
      <c r="A668" s="151" t="s">
        <v>32</v>
      </c>
      <c r="B668" s="152">
        <f>B667-B649</f>
        <v>0</v>
      </c>
      <c r="C668" s="152">
        <f>C667-C649</f>
        <v>0</v>
      </c>
      <c r="D668" s="152">
        <f>D667-D649</f>
        <v>0</v>
      </c>
      <c r="E668" s="153">
        <f>E667-E649</f>
        <v>0</v>
      </c>
    </row>
    <row r="669" spans="1:5" ht="15.75" thickBot="1" x14ac:dyDescent="0.3">
      <c r="A669" s="181"/>
      <c r="B669" s="182"/>
      <c r="C669" s="182"/>
      <c r="D669" s="182"/>
      <c r="E669" s="183"/>
    </row>
    <row r="670" spans="1:5" ht="36.75" thickBot="1" x14ac:dyDescent="0.3">
      <c r="A670" s="121" t="s">
        <v>51</v>
      </c>
      <c r="B670" s="184">
        <f>B56+B93+B130+B167+B196+B222+B248+B274+B300+B326+B352+B378+B404+B430+B456+B485+B511+B537+B563+B589+B615+B641+B667</f>
        <v>606200</v>
      </c>
      <c r="C670" s="184">
        <f>C56+C93+C130+C167+C196+C222+C248+C274+C300+C326+C352+C378+C404+C430+C456+C485+C511+C537+C563+C589+C615+C641+C667</f>
        <v>535000</v>
      </c>
      <c r="D670" s="184">
        <f>D56+D93+D130+D167+D196+D222+D248+D274+D300+D326+D352+D378+D404+D430+D456+D485+D511+D537+D563+D589+D615+D641+D667</f>
        <v>537000</v>
      </c>
      <c r="E670" s="185">
        <f>E56+E93+E130+E167+E196+E222+E248+E274+E300+E326+E352+E378+E404+E430+E456+E485+E511+E537+E563+E589+E615+E641+E667</f>
        <v>545000</v>
      </c>
    </row>
    <row r="671" spans="1:5" ht="36.75" thickBot="1" x14ac:dyDescent="0.3">
      <c r="A671" s="121" t="s">
        <v>52</v>
      </c>
      <c r="B671" s="184">
        <f>B35+B38+B41+B72+B75+B78+B109+B112+B115+B146+B149+B152+B186+B191+B212+B217+B238+B243+B269+B295+B321+B347+B373+B399+B425+B451+B480+B506+B532+B558+B584+B610+B636+B662</f>
        <v>606200</v>
      </c>
      <c r="C671" s="184">
        <f>C35+C38+C41+C72+C75+C78+C109+C112+C115+C146+C149+C152+C186+C191+C212+C217+C238+C243+C269+C295+C321+C347+C373+C399+C425+C451+C480+C506+C532+C558+C584+C610+C636+C662</f>
        <v>535000</v>
      </c>
      <c r="D671" s="184">
        <f>D35+D38+D41+D72+D75+D78+D109+D112+D115+D146+D149+D152+D186+D191+D212+D217+D238+D243+D269+D295+D321+D347+D373+D399+D425+D451+D480+D506+D532+D558+D584+D610+D636+D662</f>
        <v>537000</v>
      </c>
      <c r="E671" s="185">
        <f>E35+E38+E41+E72+E75+E78+E109+E112+E115+E146+E149+E152+E186+E191+E212+E217+E238+E243+E269+E295+E321+E347+E373+E399+E425+E451+E480+E506+E532+E558+E584+E610+E636+E662</f>
        <v>545000</v>
      </c>
    </row>
    <row r="672" spans="1:5" ht="15.75" thickBot="1" x14ac:dyDescent="0.3">
      <c r="A672" s="141" t="s">
        <v>24</v>
      </c>
      <c r="B672" s="186">
        <f>B673+B674</f>
        <v>345878</v>
      </c>
      <c r="C672" s="186">
        <f>C673+C674</f>
        <v>345878</v>
      </c>
      <c r="D672" s="186">
        <f>D673+D674</f>
        <v>345878</v>
      </c>
      <c r="E672" s="187">
        <f>E673+E674</f>
        <v>353878</v>
      </c>
    </row>
    <row r="673" spans="1:5" ht="15.75" thickBot="1" x14ac:dyDescent="0.3">
      <c r="A673" s="143" t="s">
        <v>57</v>
      </c>
      <c r="B673" s="144">
        <f>B36+B73+B110+B147</f>
        <v>345878</v>
      </c>
      <c r="C673" s="144">
        <f>C36+C73+C110+C147</f>
        <v>345878</v>
      </c>
      <c r="D673" s="144">
        <f>D36+D73+D110+D147</f>
        <v>345878</v>
      </c>
      <c r="E673" s="145">
        <f>E36+E73+E110+E147</f>
        <v>353878</v>
      </c>
    </row>
    <row r="674" spans="1:5" ht="15.75" thickBot="1" x14ac:dyDescent="0.3">
      <c r="A674" s="143" t="s">
        <v>65</v>
      </c>
      <c r="B674" s="144">
        <f>B37+B74+B111</f>
        <v>0</v>
      </c>
      <c r="C674" s="144">
        <f>C37+C74+C111</f>
        <v>0</v>
      </c>
      <c r="D674" s="144">
        <f>D37+D74+D111</f>
        <v>0</v>
      </c>
      <c r="E674" s="145">
        <f>E37+E74+E111</f>
        <v>0</v>
      </c>
    </row>
    <row r="675" spans="1:5" ht="24.75" thickBot="1" x14ac:dyDescent="0.3">
      <c r="A675" s="141" t="s">
        <v>25</v>
      </c>
      <c r="B675" s="186">
        <f>B676+B677</f>
        <v>63722</v>
      </c>
      <c r="C675" s="186">
        <f>C676+C677</f>
        <v>63722</v>
      </c>
      <c r="D675" s="186">
        <f>D676+D677</f>
        <v>63722</v>
      </c>
      <c r="E675" s="187">
        <f>E676+E677</f>
        <v>63722</v>
      </c>
    </row>
    <row r="676" spans="1:5" ht="15.75" thickBot="1" x14ac:dyDescent="0.3">
      <c r="A676" s="143" t="s">
        <v>57</v>
      </c>
      <c r="B676" s="142">
        <f>B39+B76+B113+B150</f>
        <v>63722</v>
      </c>
      <c r="C676" s="142">
        <f>C39+C76+C113+C150</f>
        <v>63722</v>
      </c>
      <c r="D676" s="142">
        <f>D39+D76+D113+D150</f>
        <v>63722</v>
      </c>
      <c r="E676" s="146">
        <f>E39+E76+E113+E150</f>
        <v>63722</v>
      </c>
    </row>
    <row r="677" spans="1:5" ht="15.75" thickBot="1" x14ac:dyDescent="0.3">
      <c r="A677" s="143" t="s">
        <v>65</v>
      </c>
      <c r="B677" s="144">
        <f>B40+B77+B111</f>
        <v>0</v>
      </c>
      <c r="C677" s="144">
        <f>C40+C77+C111</f>
        <v>0</v>
      </c>
      <c r="D677" s="144">
        <f>D40+D77+D111</f>
        <v>0</v>
      </c>
      <c r="E677" s="145">
        <f>E40+E77+E111</f>
        <v>0</v>
      </c>
    </row>
    <row r="678" spans="1:5" ht="15.75" thickBot="1" x14ac:dyDescent="0.3">
      <c r="A678" s="141" t="s">
        <v>26</v>
      </c>
      <c r="B678" s="186">
        <f>B679+B680</f>
        <v>108000</v>
      </c>
      <c r="C678" s="186">
        <f>C679+C680</f>
        <v>120400</v>
      </c>
      <c r="D678" s="186">
        <f>D679+D680</f>
        <v>122400</v>
      </c>
      <c r="E678" s="187">
        <f>E679+E680</f>
        <v>122400</v>
      </c>
    </row>
    <row r="679" spans="1:5" ht="15.75" thickBot="1" x14ac:dyDescent="0.3">
      <c r="A679" s="143" t="s">
        <v>57</v>
      </c>
      <c r="B679" s="144">
        <f>B42+B79+B116+B153</f>
        <v>108000</v>
      </c>
      <c r="C679" s="144">
        <f>C42+C79+C116+C153</f>
        <v>120400</v>
      </c>
      <c r="D679" s="144">
        <f>D42+D79+D116+D153</f>
        <v>122400</v>
      </c>
      <c r="E679" s="145">
        <f>E42+E79+E116+E153</f>
        <v>122400</v>
      </c>
    </row>
    <row r="680" spans="1:5" ht="15.75" thickBot="1" x14ac:dyDescent="0.3">
      <c r="A680" s="143" t="s">
        <v>65</v>
      </c>
      <c r="B680" s="144">
        <f>B43+B80+B117</f>
        <v>0</v>
      </c>
      <c r="C680" s="144">
        <f>C43+C80+C117</f>
        <v>0</v>
      </c>
      <c r="D680" s="144">
        <f>D43+D80+D117</f>
        <v>0</v>
      </c>
      <c r="E680" s="145">
        <f>E43+E80+E117</f>
        <v>0</v>
      </c>
    </row>
    <row r="681" spans="1:5" ht="15.75" thickBot="1" x14ac:dyDescent="0.3">
      <c r="A681" s="141" t="s">
        <v>27</v>
      </c>
      <c r="B681" s="186">
        <f>B682+B683</f>
        <v>0</v>
      </c>
      <c r="C681" s="186">
        <f>C682+C683</f>
        <v>0</v>
      </c>
      <c r="D681" s="186">
        <f>D682+D683</f>
        <v>0</v>
      </c>
      <c r="E681" s="187">
        <f>E682+E683</f>
        <v>0</v>
      </c>
    </row>
    <row r="682" spans="1:5" ht="15.75" thickBot="1" x14ac:dyDescent="0.3">
      <c r="A682" s="143" t="s">
        <v>57</v>
      </c>
      <c r="B682" s="142">
        <f t="shared" ref="B682:E683" si="23">B45+B82+B119</f>
        <v>0</v>
      </c>
      <c r="C682" s="142">
        <f t="shared" si="23"/>
        <v>0</v>
      </c>
      <c r="D682" s="142">
        <f t="shared" si="23"/>
        <v>0</v>
      </c>
      <c r="E682" s="146">
        <f t="shared" si="23"/>
        <v>0</v>
      </c>
    </row>
    <row r="683" spans="1:5" ht="15.75" thickBot="1" x14ac:dyDescent="0.3">
      <c r="A683" s="143" t="s">
        <v>65</v>
      </c>
      <c r="B683" s="144">
        <f t="shared" si="23"/>
        <v>0</v>
      </c>
      <c r="C683" s="144">
        <f t="shared" si="23"/>
        <v>0</v>
      </c>
      <c r="D683" s="144">
        <f t="shared" si="23"/>
        <v>0</v>
      </c>
      <c r="E683" s="145">
        <f t="shared" si="23"/>
        <v>0</v>
      </c>
    </row>
    <row r="684" spans="1:5" ht="15.75" thickBot="1" x14ac:dyDescent="0.3">
      <c r="A684" s="141" t="s">
        <v>28</v>
      </c>
      <c r="B684" s="186">
        <f>B685+B686</f>
        <v>0</v>
      </c>
      <c r="C684" s="186">
        <f>C685+C686</f>
        <v>0</v>
      </c>
      <c r="D684" s="186">
        <f>D685+D686</f>
        <v>0</v>
      </c>
      <c r="E684" s="187">
        <f>E685+E686</f>
        <v>0</v>
      </c>
    </row>
    <row r="685" spans="1:5" ht="15.75" thickBot="1" x14ac:dyDescent="0.3">
      <c r="A685" s="143" t="s">
        <v>57</v>
      </c>
      <c r="B685" s="142">
        <f t="shared" ref="B685:E686" si="24">B48+B85+B122</f>
        <v>0</v>
      </c>
      <c r="C685" s="142">
        <f t="shared" si="24"/>
        <v>0</v>
      </c>
      <c r="D685" s="142">
        <f t="shared" si="24"/>
        <v>0</v>
      </c>
      <c r="E685" s="146">
        <f t="shared" si="24"/>
        <v>0</v>
      </c>
    </row>
    <row r="686" spans="1:5" ht="15.75" thickBot="1" x14ac:dyDescent="0.3">
      <c r="A686" s="143" t="s">
        <v>65</v>
      </c>
      <c r="B686" s="144">
        <f t="shared" si="24"/>
        <v>0</v>
      </c>
      <c r="C686" s="144">
        <f t="shared" si="24"/>
        <v>0</v>
      </c>
      <c r="D686" s="144">
        <f t="shared" si="24"/>
        <v>0</v>
      </c>
      <c r="E686" s="145">
        <f t="shared" si="24"/>
        <v>0</v>
      </c>
    </row>
    <row r="687" spans="1:5" ht="15.75" thickBot="1" x14ac:dyDescent="0.3">
      <c r="A687" s="141" t="s">
        <v>29</v>
      </c>
      <c r="B687" s="186">
        <f>B688+B689</f>
        <v>0</v>
      </c>
      <c r="C687" s="186">
        <f>C688+C689</f>
        <v>0</v>
      </c>
      <c r="D687" s="186">
        <f>D688+D689</f>
        <v>0</v>
      </c>
      <c r="E687" s="187">
        <f>E688+E689</f>
        <v>0</v>
      </c>
    </row>
    <row r="688" spans="1:5" ht="15.75" thickBot="1" x14ac:dyDescent="0.3">
      <c r="A688" s="143" t="s">
        <v>57</v>
      </c>
      <c r="B688" s="142">
        <f t="shared" ref="B688:E689" si="25">B51+B88+B125</f>
        <v>0</v>
      </c>
      <c r="C688" s="142">
        <f t="shared" si="25"/>
        <v>0</v>
      </c>
      <c r="D688" s="142">
        <f t="shared" si="25"/>
        <v>0</v>
      </c>
      <c r="E688" s="146">
        <f t="shared" si="25"/>
        <v>0</v>
      </c>
    </row>
    <row r="689" spans="1:5" ht="15.75" thickBot="1" x14ac:dyDescent="0.3">
      <c r="A689" s="143" t="s">
        <v>65</v>
      </c>
      <c r="B689" s="144">
        <f t="shared" si="25"/>
        <v>0</v>
      </c>
      <c r="C689" s="144">
        <f t="shared" si="25"/>
        <v>0</v>
      </c>
      <c r="D689" s="144">
        <f t="shared" si="25"/>
        <v>0</v>
      </c>
      <c r="E689" s="145">
        <f t="shared" si="25"/>
        <v>0</v>
      </c>
    </row>
    <row r="690" spans="1:5" ht="24.75" thickBot="1" x14ac:dyDescent="0.3">
      <c r="A690" s="141" t="s">
        <v>30</v>
      </c>
      <c r="B690" s="186">
        <f>B90+B53</f>
        <v>0</v>
      </c>
      <c r="C690" s="186">
        <f>C90+C53</f>
        <v>0</v>
      </c>
      <c r="D690" s="186">
        <f>D90+D53</f>
        <v>0</v>
      </c>
      <c r="E690" s="187">
        <f>E90+E53</f>
        <v>0</v>
      </c>
    </row>
    <row r="691" spans="1:5" ht="15.75" thickBot="1" x14ac:dyDescent="0.3">
      <c r="A691" s="143" t="s">
        <v>57</v>
      </c>
      <c r="B691" s="142">
        <f t="shared" ref="B691:E692" si="26">B54+B91+B128</f>
        <v>0</v>
      </c>
      <c r="C691" s="142">
        <f t="shared" si="26"/>
        <v>0</v>
      </c>
      <c r="D691" s="142">
        <f t="shared" si="26"/>
        <v>0</v>
      </c>
      <c r="E691" s="146">
        <f t="shared" si="26"/>
        <v>0</v>
      </c>
    </row>
    <row r="692" spans="1:5" ht="15.75" thickBot="1" x14ac:dyDescent="0.3">
      <c r="A692" s="143" t="s">
        <v>65</v>
      </c>
      <c r="B692" s="144">
        <f t="shared" si="26"/>
        <v>0</v>
      </c>
      <c r="C692" s="144">
        <f t="shared" si="26"/>
        <v>0</v>
      </c>
      <c r="D692" s="144">
        <f t="shared" si="26"/>
        <v>0</v>
      </c>
      <c r="E692" s="145">
        <f t="shared" si="26"/>
        <v>0</v>
      </c>
    </row>
    <row r="693" spans="1:5" ht="15.75" thickBot="1" x14ac:dyDescent="0.3">
      <c r="A693" s="141" t="s">
        <v>54</v>
      </c>
      <c r="B693" s="186">
        <f>B694+B695+B696+B697</f>
        <v>0</v>
      </c>
      <c r="C693" s="186">
        <f>C694+C695+C696+C697</f>
        <v>0</v>
      </c>
      <c r="D693" s="186">
        <f>D694+D695+D696+D697</f>
        <v>0</v>
      </c>
      <c r="E693" s="187">
        <f>E694+E695+E696+E697</f>
        <v>0</v>
      </c>
    </row>
    <row r="694" spans="1:5" ht="15.75" thickBot="1" x14ac:dyDescent="0.3">
      <c r="A694" s="143" t="s">
        <v>57</v>
      </c>
      <c r="B694" s="142">
        <f t="shared" ref="B694:E697" si="27">B187+B213+B239+B476+B502+B554+B580+B606</f>
        <v>0</v>
      </c>
      <c r="C694" s="142">
        <f t="shared" si="27"/>
        <v>0</v>
      </c>
      <c r="D694" s="142">
        <f t="shared" si="27"/>
        <v>0</v>
      </c>
      <c r="E694" s="146">
        <f t="shared" si="27"/>
        <v>0</v>
      </c>
    </row>
    <row r="695" spans="1:5" ht="15.75" thickBot="1" x14ac:dyDescent="0.3">
      <c r="A695" s="143" t="s">
        <v>66</v>
      </c>
      <c r="B695" s="142">
        <f t="shared" si="27"/>
        <v>0</v>
      </c>
      <c r="C695" s="142">
        <f t="shared" si="27"/>
        <v>0</v>
      </c>
      <c r="D695" s="142">
        <f t="shared" si="27"/>
        <v>0</v>
      </c>
      <c r="E695" s="146">
        <f t="shared" si="27"/>
        <v>0</v>
      </c>
    </row>
    <row r="696" spans="1:5" ht="15.75" thickBot="1" x14ac:dyDescent="0.3">
      <c r="A696" s="143" t="s">
        <v>62</v>
      </c>
      <c r="B696" s="142">
        <f t="shared" si="27"/>
        <v>0</v>
      </c>
      <c r="C696" s="142">
        <f t="shared" si="27"/>
        <v>0</v>
      </c>
      <c r="D696" s="142">
        <f t="shared" si="27"/>
        <v>0</v>
      </c>
      <c r="E696" s="146">
        <f t="shared" si="27"/>
        <v>0</v>
      </c>
    </row>
    <row r="697" spans="1:5" ht="15.75" thickBot="1" x14ac:dyDescent="0.3">
      <c r="A697" s="143" t="s">
        <v>63</v>
      </c>
      <c r="B697" s="142">
        <f t="shared" si="27"/>
        <v>0</v>
      </c>
      <c r="C697" s="142">
        <f t="shared" si="27"/>
        <v>0</v>
      </c>
      <c r="D697" s="142">
        <f t="shared" si="27"/>
        <v>0</v>
      </c>
      <c r="E697" s="146">
        <f t="shared" si="27"/>
        <v>0</v>
      </c>
    </row>
    <row r="698" spans="1:5" ht="15.75" thickBot="1" x14ac:dyDescent="0.3">
      <c r="A698" s="141" t="s">
        <v>55</v>
      </c>
      <c r="B698" s="186">
        <f>B699+B700+B701+B702</f>
        <v>88600</v>
      </c>
      <c r="C698" s="186">
        <f>C699+C700+C701+C702</f>
        <v>5000</v>
      </c>
      <c r="D698" s="186">
        <f>D699+D700+D701+D702</f>
        <v>5000</v>
      </c>
      <c r="E698" s="187">
        <f>E699+E700+E701+E702</f>
        <v>5000</v>
      </c>
    </row>
    <row r="699" spans="1:5" ht="15.75" thickBot="1" x14ac:dyDescent="0.3">
      <c r="A699" s="143" t="s">
        <v>57</v>
      </c>
      <c r="B699" s="142">
        <f>B192+B218+B244+B270+B296+B322+B348+B374+B400+B426+B452+B481+B507+B533+B559+B585+B611+B637+B663</f>
        <v>43000</v>
      </c>
      <c r="C699" s="142">
        <f>C192+C218+C244+C270+C296+C322+C348+C374+C400+C426+C452+C481+C507+C533+C559+C585+C611+C637+C663</f>
        <v>5000</v>
      </c>
      <c r="D699" s="142">
        <f>D192+D218+D244+D270+D296+D322+D348+D374+D400+D426+D452+D481+D507+D533+D559+D585+D611+D637+D663</f>
        <v>5000</v>
      </c>
      <c r="E699" s="146">
        <f>E192+E218+E244+E270+E296+E322+E348+E374+E400+E426+E452+E481+E507+E533+E559+E585+E611+E637+E663</f>
        <v>5000</v>
      </c>
    </row>
    <row r="700" spans="1:5" ht="15.75" thickBot="1" x14ac:dyDescent="0.3">
      <c r="A700" s="143" t="s">
        <v>66</v>
      </c>
      <c r="B700" s="142">
        <f t="shared" ref="B700:E702" si="28">B193+B219+B245+B271+B297+B323+B349+B375+B401+B427+B453+B482+B508+B534+B560+B586+B612+B638+B664</f>
        <v>0</v>
      </c>
      <c r="C700" s="142">
        <f t="shared" si="28"/>
        <v>0</v>
      </c>
      <c r="D700" s="142">
        <f t="shared" si="28"/>
        <v>0</v>
      </c>
      <c r="E700" s="146">
        <f t="shared" si="28"/>
        <v>0</v>
      </c>
    </row>
    <row r="701" spans="1:5" ht="15.75" thickBot="1" x14ac:dyDescent="0.3">
      <c r="A701" s="143" t="s">
        <v>62</v>
      </c>
      <c r="B701" s="142">
        <f t="shared" si="28"/>
        <v>0</v>
      </c>
      <c r="C701" s="142">
        <f t="shared" si="28"/>
        <v>0</v>
      </c>
      <c r="D701" s="142">
        <f t="shared" si="28"/>
        <v>0</v>
      </c>
      <c r="E701" s="146">
        <f t="shared" si="28"/>
        <v>0</v>
      </c>
    </row>
    <row r="702" spans="1:5" ht="15.75" thickBot="1" x14ac:dyDescent="0.3">
      <c r="A702" s="143" t="s">
        <v>63</v>
      </c>
      <c r="B702" s="142">
        <f t="shared" si="28"/>
        <v>45600</v>
      </c>
      <c r="C702" s="142">
        <f t="shared" si="28"/>
        <v>0</v>
      </c>
      <c r="D702" s="142">
        <f t="shared" si="28"/>
        <v>0</v>
      </c>
      <c r="E702" s="146">
        <f t="shared" si="28"/>
        <v>0</v>
      </c>
    </row>
    <row r="703" spans="1:5" ht="15.75" thickBot="1" x14ac:dyDescent="0.3">
      <c r="A703" s="188" t="s">
        <v>32</v>
      </c>
      <c r="B703" s="189">
        <f>IF(B671-B670=0,0,"Error")</f>
        <v>0</v>
      </c>
      <c r="C703" s="189">
        <f>IF(C671-C670=0,0,"Error")</f>
        <v>0</v>
      </c>
      <c r="D703" s="189">
        <f>IF(D671-D670=0,0,"Error")</f>
        <v>0</v>
      </c>
      <c r="E703" s="190">
        <f>IF(E671-E670=0,0,"Error")</f>
        <v>0</v>
      </c>
    </row>
  </sheetData>
  <mergeCells count="157">
    <mergeCell ref="A1:E1"/>
    <mergeCell ref="A655:A656"/>
    <mergeCell ref="A629:A630"/>
    <mergeCell ref="D643:E643"/>
    <mergeCell ref="B644:E644"/>
    <mergeCell ref="B645:E645"/>
    <mergeCell ref="A646:A647"/>
    <mergeCell ref="A654:E654"/>
    <mergeCell ref="A603:A604"/>
    <mergeCell ref="D617:E617"/>
    <mergeCell ref="B618:E618"/>
    <mergeCell ref="B619:E619"/>
    <mergeCell ref="A620:A621"/>
    <mergeCell ref="A628:E628"/>
    <mergeCell ref="A577:A578"/>
    <mergeCell ref="D591:E591"/>
    <mergeCell ref="B592:E592"/>
    <mergeCell ref="B593:E593"/>
    <mergeCell ref="A594:A595"/>
    <mergeCell ref="A602:E602"/>
    <mergeCell ref="A551:A552"/>
    <mergeCell ref="D565:E565"/>
    <mergeCell ref="B566:E566"/>
    <mergeCell ref="B567:E567"/>
    <mergeCell ref="A568:A569"/>
    <mergeCell ref="A576:E576"/>
    <mergeCell ref="A525:A526"/>
    <mergeCell ref="D539:E539"/>
    <mergeCell ref="B540:E540"/>
    <mergeCell ref="B541:E541"/>
    <mergeCell ref="A542:A543"/>
    <mergeCell ref="A550:E550"/>
    <mergeCell ref="A499:A500"/>
    <mergeCell ref="D513:E513"/>
    <mergeCell ref="B514:E514"/>
    <mergeCell ref="B515:E515"/>
    <mergeCell ref="A516:A517"/>
    <mergeCell ref="A524:E524"/>
    <mergeCell ref="A473:A474"/>
    <mergeCell ref="D487:E487"/>
    <mergeCell ref="B488:E488"/>
    <mergeCell ref="B489:E489"/>
    <mergeCell ref="A490:A491"/>
    <mergeCell ref="A498:E498"/>
    <mergeCell ref="B460:E460"/>
    <mergeCell ref="D461:E461"/>
    <mergeCell ref="B462:E462"/>
    <mergeCell ref="B463:E463"/>
    <mergeCell ref="A464:A465"/>
    <mergeCell ref="A472:E472"/>
    <mergeCell ref="B434:E434"/>
    <mergeCell ref="A435:A436"/>
    <mergeCell ref="A443:E443"/>
    <mergeCell ref="A444:A445"/>
    <mergeCell ref="A458:E458"/>
    <mergeCell ref="A459:E459"/>
    <mergeCell ref="B408:E408"/>
    <mergeCell ref="A409:A410"/>
    <mergeCell ref="A417:E417"/>
    <mergeCell ref="A418:A419"/>
    <mergeCell ref="D432:E432"/>
    <mergeCell ref="B433:E433"/>
    <mergeCell ref="B382:E382"/>
    <mergeCell ref="A383:A384"/>
    <mergeCell ref="A391:E391"/>
    <mergeCell ref="A392:A393"/>
    <mergeCell ref="D406:E406"/>
    <mergeCell ref="B407:E407"/>
    <mergeCell ref="B356:E356"/>
    <mergeCell ref="A357:A358"/>
    <mergeCell ref="A365:E365"/>
    <mergeCell ref="A366:A367"/>
    <mergeCell ref="D380:E380"/>
    <mergeCell ref="B381:E381"/>
    <mergeCell ref="B330:E330"/>
    <mergeCell ref="A331:A332"/>
    <mergeCell ref="A339:E339"/>
    <mergeCell ref="A340:A341"/>
    <mergeCell ref="D354:E354"/>
    <mergeCell ref="B355:E355"/>
    <mergeCell ref="B304:E304"/>
    <mergeCell ref="A305:A306"/>
    <mergeCell ref="A313:E313"/>
    <mergeCell ref="A314:A315"/>
    <mergeCell ref="D328:E328"/>
    <mergeCell ref="B329:E329"/>
    <mergeCell ref="B278:E278"/>
    <mergeCell ref="A279:A280"/>
    <mergeCell ref="A287:E287"/>
    <mergeCell ref="A288:A289"/>
    <mergeCell ref="D302:E302"/>
    <mergeCell ref="B303:E303"/>
    <mergeCell ref="B252:E252"/>
    <mergeCell ref="A253:A254"/>
    <mergeCell ref="A261:E261"/>
    <mergeCell ref="A262:A263"/>
    <mergeCell ref="D276:E276"/>
    <mergeCell ref="B277:E277"/>
    <mergeCell ref="B226:E226"/>
    <mergeCell ref="A227:A228"/>
    <mergeCell ref="A235:E235"/>
    <mergeCell ref="A236:A237"/>
    <mergeCell ref="D250:E250"/>
    <mergeCell ref="B251:E251"/>
    <mergeCell ref="B200:E200"/>
    <mergeCell ref="A201:A202"/>
    <mergeCell ref="A209:E209"/>
    <mergeCell ref="A210:A211"/>
    <mergeCell ref="D224:E224"/>
    <mergeCell ref="B225:E225"/>
    <mergeCell ref="B174:E174"/>
    <mergeCell ref="A175:A176"/>
    <mergeCell ref="A183:E183"/>
    <mergeCell ref="A184:A185"/>
    <mergeCell ref="D198:E198"/>
    <mergeCell ref="B199:E199"/>
    <mergeCell ref="A144:A145"/>
    <mergeCell ref="A169:E169"/>
    <mergeCell ref="A170:E170"/>
    <mergeCell ref="B171:E171"/>
    <mergeCell ref="D172:E172"/>
    <mergeCell ref="B173:E173"/>
    <mergeCell ref="A107:A108"/>
    <mergeCell ref="B132:E132"/>
    <mergeCell ref="B133:E133"/>
    <mergeCell ref="B134:E134"/>
    <mergeCell ref="A135:A136"/>
    <mergeCell ref="A143:E143"/>
    <mergeCell ref="A70:A71"/>
    <mergeCell ref="B95:E95"/>
    <mergeCell ref="B96:E96"/>
    <mergeCell ref="B97:E97"/>
    <mergeCell ref="A98:A99"/>
    <mergeCell ref="A106:E106"/>
    <mergeCell ref="A33:A34"/>
    <mergeCell ref="B58:E58"/>
    <mergeCell ref="B59:E59"/>
    <mergeCell ref="B60:E60"/>
    <mergeCell ref="A61:A62"/>
    <mergeCell ref="A69:E69"/>
    <mergeCell ref="B23:E23"/>
    <mergeCell ref="A24:A25"/>
    <mergeCell ref="A32:E32"/>
    <mergeCell ref="A20:E20"/>
    <mergeCell ref="B21:E21"/>
    <mergeCell ref="B22:E22"/>
    <mergeCell ref="A2:E2"/>
    <mergeCell ref="A8:E9"/>
    <mergeCell ref="B10:E10"/>
    <mergeCell ref="A11:A12"/>
    <mergeCell ref="B14:E14"/>
    <mergeCell ref="A15:E15"/>
    <mergeCell ref="A19:E19"/>
    <mergeCell ref="B4:E4"/>
    <mergeCell ref="B5:E5"/>
    <mergeCell ref="B6:E6"/>
    <mergeCell ref="A7:E7"/>
  </mergeCells>
  <pageMargins left="0.16" right="0.16" top="0.31" bottom="0.35" header="0.2" footer="0.3"/>
  <pageSetup scale="75" orientation="portrait" r:id="rId1"/>
  <rowBreaks count="4" manualBreakCount="4">
    <brk id="64" max="16383" man="1"/>
    <brk id="119" max="16383" man="1"/>
    <brk id="222" max="16383" man="1"/>
    <brk id="2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86"/>
  <sheetViews>
    <sheetView tabSelected="1" view="pageBreakPreview" zoomScale="60" zoomScaleNormal="130" workbookViewId="0">
      <selection activeCell="P10" sqref="P10"/>
    </sheetView>
  </sheetViews>
  <sheetFormatPr defaultRowHeight="15" x14ac:dyDescent="0.25"/>
  <cols>
    <col min="1" max="1" width="25.7109375" customWidth="1"/>
    <col min="2" max="2" width="10.28515625" customWidth="1"/>
    <col min="3" max="3" width="9.42578125" customWidth="1"/>
    <col min="4" max="4" width="11.7109375" customWidth="1"/>
    <col min="5" max="5" width="9.85546875" customWidth="1"/>
    <col min="6" max="6" width="7.85546875" customWidth="1"/>
    <col min="7" max="7" width="13.140625" customWidth="1"/>
    <col min="255" max="255" width="8.140625" customWidth="1"/>
    <col min="256" max="256" width="6.7109375" customWidth="1"/>
    <col min="257" max="257" width="25.7109375" customWidth="1"/>
    <col min="258" max="258" width="10.28515625" customWidth="1"/>
    <col min="259" max="259" width="9.42578125" customWidth="1"/>
    <col min="260" max="260" width="11.7109375" customWidth="1"/>
    <col min="261" max="261" width="9.85546875" customWidth="1"/>
    <col min="262" max="262" width="7.85546875" customWidth="1"/>
    <col min="263" max="263" width="13.140625" customWidth="1"/>
    <col min="511" max="511" width="8.140625" customWidth="1"/>
    <col min="512" max="512" width="6.7109375" customWidth="1"/>
    <col min="513" max="513" width="25.7109375" customWidth="1"/>
    <col min="514" max="514" width="10.28515625" customWidth="1"/>
    <col min="515" max="515" width="9.42578125" customWidth="1"/>
    <col min="516" max="516" width="11.7109375" customWidth="1"/>
    <col min="517" max="517" width="9.85546875" customWidth="1"/>
    <col min="518" max="518" width="7.85546875" customWidth="1"/>
    <col min="519" max="519" width="13.140625" customWidth="1"/>
    <col min="767" max="767" width="8.140625" customWidth="1"/>
    <col min="768" max="768" width="6.7109375" customWidth="1"/>
    <col min="769" max="769" width="25.7109375" customWidth="1"/>
    <col min="770" max="770" width="10.28515625" customWidth="1"/>
    <col min="771" max="771" width="9.42578125" customWidth="1"/>
    <col min="772" max="772" width="11.7109375" customWidth="1"/>
    <col min="773" max="773" width="9.85546875" customWidth="1"/>
    <col min="774" max="774" width="7.85546875" customWidth="1"/>
    <col min="775" max="775" width="13.140625" customWidth="1"/>
    <col min="1023" max="1023" width="8.140625" customWidth="1"/>
    <col min="1024" max="1024" width="6.7109375" customWidth="1"/>
    <col min="1025" max="1025" width="25.7109375" customWidth="1"/>
    <col min="1026" max="1026" width="10.28515625" customWidth="1"/>
    <col min="1027" max="1027" width="9.42578125" customWidth="1"/>
    <col min="1028" max="1028" width="11.7109375" customWidth="1"/>
    <col min="1029" max="1029" width="9.85546875" customWidth="1"/>
    <col min="1030" max="1030" width="7.85546875" customWidth="1"/>
    <col min="1031" max="1031" width="13.140625" customWidth="1"/>
    <col min="1279" max="1279" width="8.140625" customWidth="1"/>
    <col min="1280" max="1280" width="6.7109375" customWidth="1"/>
    <col min="1281" max="1281" width="25.7109375" customWidth="1"/>
    <col min="1282" max="1282" width="10.28515625" customWidth="1"/>
    <col min="1283" max="1283" width="9.42578125" customWidth="1"/>
    <col min="1284" max="1284" width="11.7109375" customWidth="1"/>
    <col min="1285" max="1285" width="9.85546875" customWidth="1"/>
    <col min="1286" max="1286" width="7.85546875" customWidth="1"/>
    <col min="1287" max="1287" width="13.140625" customWidth="1"/>
    <col min="1535" max="1535" width="8.140625" customWidth="1"/>
    <col min="1536" max="1536" width="6.7109375" customWidth="1"/>
    <col min="1537" max="1537" width="25.7109375" customWidth="1"/>
    <col min="1538" max="1538" width="10.28515625" customWidth="1"/>
    <col min="1539" max="1539" width="9.42578125" customWidth="1"/>
    <col min="1540" max="1540" width="11.7109375" customWidth="1"/>
    <col min="1541" max="1541" width="9.85546875" customWidth="1"/>
    <col min="1542" max="1542" width="7.85546875" customWidth="1"/>
    <col min="1543" max="1543" width="13.140625" customWidth="1"/>
    <col min="1791" max="1791" width="8.140625" customWidth="1"/>
    <col min="1792" max="1792" width="6.7109375" customWidth="1"/>
    <col min="1793" max="1793" width="25.7109375" customWidth="1"/>
    <col min="1794" max="1794" width="10.28515625" customWidth="1"/>
    <col min="1795" max="1795" width="9.42578125" customWidth="1"/>
    <col min="1796" max="1796" width="11.7109375" customWidth="1"/>
    <col min="1797" max="1797" width="9.85546875" customWidth="1"/>
    <col min="1798" max="1798" width="7.85546875" customWidth="1"/>
    <col min="1799" max="1799" width="13.140625" customWidth="1"/>
    <col min="2047" max="2047" width="8.140625" customWidth="1"/>
    <col min="2048" max="2048" width="6.7109375" customWidth="1"/>
    <col min="2049" max="2049" width="25.7109375" customWidth="1"/>
    <col min="2050" max="2050" width="10.28515625" customWidth="1"/>
    <col min="2051" max="2051" width="9.42578125" customWidth="1"/>
    <col min="2052" max="2052" width="11.7109375" customWidth="1"/>
    <col min="2053" max="2053" width="9.85546875" customWidth="1"/>
    <col min="2054" max="2054" width="7.85546875" customWidth="1"/>
    <col min="2055" max="2055" width="13.140625" customWidth="1"/>
    <col min="2303" max="2303" width="8.140625" customWidth="1"/>
    <col min="2304" max="2304" width="6.7109375" customWidth="1"/>
    <col min="2305" max="2305" width="25.7109375" customWidth="1"/>
    <col min="2306" max="2306" width="10.28515625" customWidth="1"/>
    <col min="2307" max="2307" width="9.42578125" customWidth="1"/>
    <col min="2308" max="2308" width="11.7109375" customWidth="1"/>
    <col min="2309" max="2309" width="9.85546875" customWidth="1"/>
    <col min="2310" max="2310" width="7.85546875" customWidth="1"/>
    <col min="2311" max="2311" width="13.140625" customWidth="1"/>
    <col min="2559" max="2559" width="8.140625" customWidth="1"/>
    <col min="2560" max="2560" width="6.7109375" customWidth="1"/>
    <col min="2561" max="2561" width="25.7109375" customWidth="1"/>
    <col min="2562" max="2562" width="10.28515625" customWidth="1"/>
    <col min="2563" max="2563" width="9.42578125" customWidth="1"/>
    <col min="2564" max="2564" width="11.7109375" customWidth="1"/>
    <col min="2565" max="2565" width="9.85546875" customWidth="1"/>
    <col min="2566" max="2566" width="7.85546875" customWidth="1"/>
    <col min="2567" max="2567" width="13.140625" customWidth="1"/>
    <col min="2815" max="2815" width="8.140625" customWidth="1"/>
    <col min="2816" max="2816" width="6.7109375" customWidth="1"/>
    <col min="2817" max="2817" width="25.7109375" customWidth="1"/>
    <col min="2818" max="2818" width="10.28515625" customWidth="1"/>
    <col min="2819" max="2819" width="9.42578125" customWidth="1"/>
    <col min="2820" max="2820" width="11.7109375" customWidth="1"/>
    <col min="2821" max="2821" width="9.85546875" customWidth="1"/>
    <col min="2822" max="2822" width="7.85546875" customWidth="1"/>
    <col min="2823" max="2823" width="13.140625" customWidth="1"/>
    <col min="3071" max="3071" width="8.140625" customWidth="1"/>
    <col min="3072" max="3072" width="6.7109375" customWidth="1"/>
    <col min="3073" max="3073" width="25.7109375" customWidth="1"/>
    <col min="3074" max="3074" width="10.28515625" customWidth="1"/>
    <col min="3075" max="3075" width="9.42578125" customWidth="1"/>
    <col min="3076" max="3076" width="11.7109375" customWidth="1"/>
    <col min="3077" max="3077" width="9.85546875" customWidth="1"/>
    <col min="3078" max="3078" width="7.85546875" customWidth="1"/>
    <col min="3079" max="3079" width="13.140625" customWidth="1"/>
    <col min="3327" max="3327" width="8.140625" customWidth="1"/>
    <col min="3328" max="3328" width="6.7109375" customWidth="1"/>
    <col min="3329" max="3329" width="25.7109375" customWidth="1"/>
    <col min="3330" max="3330" width="10.28515625" customWidth="1"/>
    <col min="3331" max="3331" width="9.42578125" customWidth="1"/>
    <col min="3332" max="3332" width="11.7109375" customWidth="1"/>
    <col min="3333" max="3333" width="9.85546875" customWidth="1"/>
    <col min="3334" max="3334" width="7.85546875" customWidth="1"/>
    <col min="3335" max="3335" width="13.140625" customWidth="1"/>
    <col min="3583" max="3583" width="8.140625" customWidth="1"/>
    <col min="3584" max="3584" width="6.7109375" customWidth="1"/>
    <col min="3585" max="3585" width="25.7109375" customWidth="1"/>
    <col min="3586" max="3586" width="10.28515625" customWidth="1"/>
    <col min="3587" max="3587" width="9.42578125" customWidth="1"/>
    <col min="3588" max="3588" width="11.7109375" customWidth="1"/>
    <col min="3589" max="3589" width="9.85546875" customWidth="1"/>
    <col min="3590" max="3590" width="7.85546875" customWidth="1"/>
    <col min="3591" max="3591" width="13.140625" customWidth="1"/>
    <col min="3839" max="3839" width="8.140625" customWidth="1"/>
    <col min="3840" max="3840" width="6.7109375" customWidth="1"/>
    <col min="3841" max="3841" width="25.7109375" customWidth="1"/>
    <col min="3842" max="3842" width="10.28515625" customWidth="1"/>
    <col min="3843" max="3843" width="9.42578125" customWidth="1"/>
    <col min="3844" max="3844" width="11.7109375" customWidth="1"/>
    <col min="3845" max="3845" width="9.85546875" customWidth="1"/>
    <col min="3846" max="3846" width="7.85546875" customWidth="1"/>
    <col min="3847" max="3847" width="13.140625" customWidth="1"/>
    <col min="4095" max="4095" width="8.140625" customWidth="1"/>
    <col min="4096" max="4096" width="6.7109375" customWidth="1"/>
    <col min="4097" max="4097" width="25.7109375" customWidth="1"/>
    <col min="4098" max="4098" width="10.28515625" customWidth="1"/>
    <col min="4099" max="4099" width="9.42578125" customWidth="1"/>
    <col min="4100" max="4100" width="11.7109375" customWidth="1"/>
    <col min="4101" max="4101" width="9.85546875" customWidth="1"/>
    <col min="4102" max="4102" width="7.85546875" customWidth="1"/>
    <col min="4103" max="4103" width="13.140625" customWidth="1"/>
    <col min="4351" max="4351" width="8.140625" customWidth="1"/>
    <col min="4352" max="4352" width="6.7109375" customWidth="1"/>
    <col min="4353" max="4353" width="25.7109375" customWidth="1"/>
    <col min="4354" max="4354" width="10.28515625" customWidth="1"/>
    <col min="4355" max="4355" width="9.42578125" customWidth="1"/>
    <col min="4356" max="4356" width="11.7109375" customWidth="1"/>
    <col min="4357" max="4357" width="9.85546875" customWidth="1"/>
    <col min="4358" max="4358" width="7.85546875" customWidth="1"/>
    <col min="4359" max="4359" width="13.140625" customWidth="1"/>
    <col min="4607" max="4607" width="8.140625" customWidth="1"/>
    <col min="4608" max="4608" width="6.7109375" customWidth="1"/>
    <col min="4609" max="4609" width="25.7109375" customWidth="1"/>
    <col min="4610" max="4610" width="10.28515625" customWidth="1"/>
    <col min="4611" max="4611" width="9.42578125" customWidth="1"/>
    <col min="4612" max="4612" width="11.7109375" customWidth="1"/>
    <col min="4613" max="4613" width="9.85546875" customWidth="1"/>
    <col min="4614" max="4614" width="7.85546875" customWidth="1"/>
    <col min="4615" max="4615" width="13.140625" customWidth="1"/>
    <col min="4863" max="4863" width="8.140625" customWidth="1"/>
    <col min="4864" max="4864" width="6.7109375" customWidth="1"/>
    <col min="4865" max="4865" width="25.7109375" customWidth="1"/>
    <col min="4866" max="4866" width="10.28515625" customWidth="1"/>
    <col min="4867" max="4867" width="9.42578125" customWidth="1"/>
    <col min="4868" max="4868" width="11.7109375" customWidth="1"/>
    <col min="4869" max="4869" width="9.85546875" customWidth="1"/>
    <col min="4870" max="4870" width="7.85546875" customWidth="1"/>
    <col min="4871" max="4871" width="13.140625" customWidth="1"/>
    <col min="5119" max="5119" width="8.140625" customWidth="1"/>
    <col min="5120" max="5120" width="6.7109375" customWidth="1"/>
    <col min="5121" max="5121" width="25.7109375" customWidth="1"/>
    <col min="5122" max="5122" width="10.28515625" customWidth="1"/>
    <col min="5123" max="5123" width="9.42578125" customWidth="1"/>
    <col min="5124" max="5124" width="11.7109375" customWidth="1"/>
    <col min="5125" max="5125" width="9.85546875" customWidth="1"/>
    <col min="5126" max="5126" width="7.85546875" customWidth="1"/>
    <col min="5127" max="5127" width="13.140625" customWidth="1"/>
    <col min="5375" max="5375" width="8.140625" customWidth="1"/>
    <col min="5376" max="5376" width="6.7109375" customWidth="1"/>
    <col min="5377" max="5377" width="25.7109375" customWidth="1"/>
    <col min="5378" max="5378" width="10.28515625" customWidth="1"/>
    <col min="5379" max="5379" width="9.42578125" customWidth="1"/>
    <col min="5380" max="5380" width="11.7109375" customWidth="1"/>
    <col min="5381" max="5381" width="9.85546875" customWidth="1"/>
    <col min="5382" max="5382" width="7.85546875" customWidth="1"/>
    <col min="5383" max="5383" width="13.140625" customWidth="1"/>
    <col min="5631" max="5631" width="8.140625" customWidth="1"/>
    <col min="5632" max="5632" width="6.7109375" customWidth="1"/>
    <col min="5633" max="5633" width="25.7109375" customWidth="1"/>
    <col min="5634" max="5634" width="10.28515625" customWidth="1"/>
    <col min="5635" max="5635" width="9.42578125" customWidth="1"/>
    <col min="5636" max="5636" width="11.7109375" customWidth="1"/>
    <col min="5637" max="5637" width="9.85546875" customWidth="1"/>
    <col min="5638" max="5638" width="7.85546875" customWidth="1"/>
    <col min="5639" max="5639" width="13.140625" customWidth="1"/>
    <col min="5887" max="5887" width="8.140625" customWidth="1"/>
    <col min="5888" max="5888" width="6.7109375" customWidth="1"/>
    <col min="5889" max="5889" width="25.7109375" customWidth="1"/>
    <col min="5890" max="5890" width="10.28515625" customWidth="1"/>
    <col min="5891" max="5891" width="9.42578125" customWidth="1"/>
    <col min="5892" max="5892" width="11.7109375" customWidth="1"/>
    <col min="5893" max="5893" width="9.85546875" customWidth="1"/>
    <col min="5894" max="5894" width="7.85546875" customWidth="1"/>
    <col min="5895" max="5895" width="13.140625" customWidth="1"/>
    <col min="6143" max="6143" width="8.140625" customWidth="1"/>
    <col min="6144" max="6144" width="6.7109375" customWidth="1"/>
    <col min="6145" max="6145" width="25.7109375" customWidth="1"/>
    <col min="6146" max="6146" width="10.28515625" customWidth="1"/>
    <col min="6147" max="6147" width="9.42578125" customWidth="1"/>
    <col min="6148" max="6148" width="11.7109375" customWidth="1"/>
    <col min="6149" max="6149" width="9.85546875" customWidth="1"/>
    <col min="6150" max="6150" width="7.85546875" customWidth="1"/>
    <col min="6151" max="6151" width="13.140625" customWidth="1"/>
    <col min="6399" max="6399" width="8.140625" customWidth="1"/>
    <col min="6400" max="6400" width="6.7109375" customWidth="1"/>
    <col min="6401" max="6401" width="25.7109375" customWidth="1"/>
    <col min="6402" max="6402" width="10.28515625" customWidth="1"/>
    <col min="6403" max="6403" width="9.42578125" customWidth="1"/>
    <col min="6404" max="6404" width="11.7109375" customWidth="1"/>
    <col min="6405" max="6405" width="9.85546875" customWidth="1"/>
    <col min="6406" max="6406" width="7.85546875" customWidth="1"/>
    <col min="6407" max="6407" width="13.140625" customWidth="1"/>
    <col min="6655" max="6655" width="8.140625" customWidth="1"/>
    <col min="6656" max="6656" width="6.7109375" customWidth="1"/>
    <col min="6657" max="6657" width="25.7109375" customWidth="1"/>
    <col min="6658" max="6658" width="10.28515625" customWidth="1"/>
    <col min="6659" max="6659" width="9.42578125" customWidth="1"/>
    <col min="6660" max="6660" width="11.7109375" customWidth="1"/>
    <col min="6661" max="6661" width="9.85546875" customWidth="1"/>
    <col min="6662" max="6662" width="7.85546875" customWidth="1"/>
    <col min="6663" max="6663" width="13.140625" customWidth="1"/>
    <col min="6911" max="6911" width="8.140625" customWidth="1"/>
    <col min="6912" max="6912" width="6.7109375" customWidth="1"/>
    <col min="6913" max="6913" width="25.7109375" customWidth="1"/>
    <col min="6914" max="6914" width="10.28515625" customWidth="1"/>
    <col min="6915" max="6915" width="9.42578125" customWidth="1"/>
    <col min="6916" max="6916" width="11.7109375" customWidth="1"/>
    <col min="6917" max="6917" width="9.85546875" customWidth="1"/>
    <col min="6918" max="6918" width="7.85546875" customWidth="1"/>
    <col min="6919" max="6919" width="13.140625" customWidth="1"/>
    <col min="7167" max="7167" width="8.140625" customWidth="1"/>
    <col min="7168" max="7168" width="6.7109375" customWidth="1"/>
    <col min="7169" max="7169" width="25.7109375" customWidth="1"/>
    <col min="7170" max="7170" width="10.28515625" customWidth="1"/>
    <col min="7171" max="7171" width="9.42578125" customWidth="1"/>
    <col min="7172" max="7172" width="11.7109375" customWidth="1"/>
    <col min="7173" max="7173" width="9.85546875" customWidth="1"/>
    <col min="7174" max="7174" width="7.85546875" customWidth="1"/>
    <col min="7175" max="7175" width="13.140625" customWidth="1"/>
    <col min="7423" max="7423" width="8.140625" customWidth="1"/>
    <col min="7424" max="7424" width="6.7109375" customWidth="1"/>
    <col min="7425" max="7425" width="25.7109375" customWidth="1"/>
    <col min="7426" max="7426" width="10.28515625" customWidth="1"/>
    <col min="7427" max="7427" width="9.42578125" customWidth="1"/>
    <col min="7428" max="7428" width="11.7109375" customWidth="1"/>
    <col min="7429" max="7429" width="9.85546875" customWidth="1"/>
    <col min="7430" max="7430" width="7.85546875" customWidth="1"/>
    <col min="7431" max="7431" width="13.140625" customWidth="1"/>
    <col min="7679" max="7679" width="8.140625" customWidth="1"/>
    <col min="7680" max="7680" width="6.7109375" customWidth="1"/>
    <col min="7681" max="7681" width="25.7109375" customWidth="1"/>
    <col min="7682" max="7682" width="10.28515625" customWidth="1"/>
    <col min="7683" max="7683" width="9.42578125" customWidth="1"/>
    <col min="7684" max="7684" width="11.7109375" customWidth="1"/>
    <col min="7685" max="7685" width="9.85546875" customWidth="1"/>
    <col min="7686" max="7686" width="7.85546875" customWidth="1"/>
    <col min="7687" max="7687" width="13.140625" customWidth="1"/>
    <col min="7935" max="7935" width="8.140625" customWidth="1"/>
    <col min="7936" max="7936" width="6.7109375" customWidth="1"/>
    <col min="7937" max="7937" width="25.7109375" customWidth="1"/>
    <col min="7938" max="7938" width="10.28515625" customWidth="1"/>
    <col min="7939" max="7939" width="9.42578125" customWidth="1"/>
    <col min="7940" max="7940" width="11.7109375" customWidth="1"/>
    <col min="7941" max="7941" width="9.85546875" customWidth="1"/>
    <col min="7942" max="7942" width="7.85546875" customWidth="1"/>
    <col min="7943" max="7943" width="13.140625" customWidth="1"/>
    <col min="8191" max="8191" width="8.140625" customWidth="1"/>
    <col min="8192" max="8192" width="6.7109375" customWidth="1"/>
    <col min="8193" max="8193" width="25.7109375" customWidth="1"/>
    <col min="8194" max="8194" width="10.28515625" customWidth="1"/>
    <col min="8195" max="8195" width="9.42578125" customWidth="1"/>
    <col min="8196" max="8196" width="11.7109375" customWidth="1"/>
    <col min="8197" max="8197" width="9.85546875" customWidth="1"/>
    <col min="8198" max="8198" width="7.85546875" customWidth="1"/>
    <col min="8199" max="8199" width="13.140625" customWidth="1"/>
    <col min="8447" max="8447" width="8.140625" customWidth="1"/>
    <col min="8448" max="8448" width="6.7109375" customWidth="1"/>
    <col min="8449" max="8449" width="25.7109375" customWidth="1"/>
    <col min="8450" max="8450" width="10.28515625" customWidth="1"/>
    <col min="8451" max="8451" width="9.42578125" customWidth="1"/>
    <col min="8452" max="8452" width="11.7109375" customWidth="1"/>
    <col min="8453" max="8453" width="9.85546875" customWidth="1"/>
    <col min="8454" max="8454" width="7.85546875" customWidth="1"/>
    <col min="8455" max="8455" width="13.140625" customWidth="1"/>
    <col min="8703" max="8703" width="8.140625" customWidth="1"/>
    <col min="8704" max="8704" width="6.7109375" customWidth="1"/>
    <col min="8705" max="8705" width="25.7109375" customWidth="1"/>
    <col min="8706" max="8706" width="10.28515625" customWidth="1"/>
    <col min="8707" max="8707" width="9.42578125" customWidth="1"/>
    <col min="8708" max="8708" width="11.7109375" customWidth="1"/>
    <col min="8709" max="8709" width="9.85546875" customWidth="1"/>
    <col min="8710" max="8710" width="7.85546875" customWidth="1"/>
    <col min="8711" max="8711" width="13.140625" customWidth="1"/>
    <col min="8959" max="8959" width="8.140625" customWidth="1"/>
    <col min="8960" max="8960" width="6.7109375" customWidth="1"/>
    <col min="8961" max="8961" width="25.7109375" customWidth="1"/>
    <col min="8962" max="8962" width="10.28515625" customWidth="1"/>
    <col min="8963" max="8963" width="9.42578125" customWidth="1"/>
    <col min="8964" max="8964" width="11.7109375" customWidth="1"/>
    <col min="8965" max="8965" width="9.85546875" customWidth="1"/>
    <col min="8966" max="8966" width="7.85546875" customWidth="1"/>
    <col min="8967" max="8967" width="13.140625" customWidth="1"/>
    <col min="9215" max="9215" width="8.140625" customWidth="1"/>
    <col min="9216" max="9216" width="6.7109375" customWidth="1"/>
    <col min="9217" max="9217" width="25.7109375" customWidth="1"/>
    <col min="9218" max="9218" width="10.28515625" customWidth="1"/>
    <col min="9219" max="9219" width="9.42578125" customWidth="1"/>
    <col min="9220" max="9220" width="11.7109375" customWidth="1"/>
    <col min="9221" max="9221" width="9.85546875" customWidth="1"/>
    <col min="9222" max="9222" width="7.85546875" customWidth="1"/>
    <col min="9223" max="9223" width="13.140625" customWidth="1"/>
    <col min="9471" max="9471" width="8.140625" customWidth="1"/>
    <col min="9472" max="9472" width="6.7109375" customWidth="1"/>
    <col min="9473" max="9473" width="25.7109375" customWidth="1"/>
    <col min="9474" max="9474" width="10.28515625" customWidth="1"/>
    <col min="9475" max="9475" width="9.42578125" customWidth="1"/>
    <col min="9476" max="9476" width="11.7109375" customWidth="1"/>
    <col min="9477" max="9477" width="9.85546875" customWidth="1"/>
    <col min="9478" max="9478" width="7.85546875" customWidth="1"/>
    <col min="9479" max="9479" width="13.140625" customWidth="1"/>
    <col min="9727" max="9727" width="8.140625" customWidth="1"/>
    <col min="9728" max="9728" width="6.7109375" customWidth="1"/>
    <col min="9729" max="9729" width="25.7109375" customWidth="1"/>
    <col min="9730" max="9730" width="10.28515625" customWidth="1"/>
    <col min="9731" max="9731" width="9.42578125" customWidth="1"/>
    <col min="9732" max="9732" width="11.7109375" customWidth="1"/>
    <col min="9733" max="9733" width="9.85546875" customWidth="1"/>
    <col min="9734" max="9734" width="7.85546875" customWidth="1"/>
    <col min="9735" max="9735" width="13.140625" customWidth="1"/>
    <col min="9983" max="9983" width="8.140625" customWidth="1"/>
    <col min="9984" max="9984" width="6.7109375" customWidth="1"/>
    <col min="9985" max="9985" width="25.7109375" customWidth="1"/>
    <col min="9986" max="9986" width="10.28515625" customWidth="1"/>
    <col min="9987" max="9987" width="9.42578125" customWidth="1"/>
    <col min="9988" max="9988" width="11.7109375" customWidth="1"/>
    <col min="9989" max="9989" width="9.85546875" customWidth="1"/>
    <col min="9990" max="9990" width="7.85546875" customWidth="1"/>
    <col min="9991" max="9991" width="13.140625" customWidth="1"/>
    <col min="10239" max="10239" width="8.140625" customWidth="1"/>
    <col min="10240" max="10240" width="6.7109375" customWidth="1"/>
    <col min="10241" max="10241" width="25.7109375" customWidth="1"/>
    <col min="10242" max="10242" width="10.28515625" customWidth="1"/>
    <col min="10243" max="10243" width="9.42578125" customWidth="1"/>
    <col min="10244" max="10244" width="11.7109375" customWidth="1"/>
    <col min="10245" max="10245" width="9.85546875" customWidth="1"/>
    <col min="10246" max="10246" width="7.85546875" customWidth="1"/>
    <col min="10247" max="10247" width="13.140625" customWidth="1"/>
    <col min="10495" max="10495" width="8.140625" customWidth="1"/>
    <col min="10496" max="10496" width="6.7109375" customWidth="1"/>
    <col min="10497" max="10497" width="25.7109375" customWidth="1"/>
    <col min="10498" max="10498" width="10.28515625" customWidth="1"/>
    <col min="10499" max="10499" width="9.42578125" customWidth="1"/>
    <col min="10500" max="10500" width="11.7109375" customWidth="1"/>
    <col min="10501" max="10501" width="9.85546875" customWidth="1"/>
    <col min="10502" max="10502" width="7.85546875" customWidth="1"/>
    <col min="10503" max="10503" width="13.140625" customWidth="1"/>
    <col min="10751" max="10751" width="8.140625" customWidth="1"/>
    <col min="10752" max="10752" width="6.7109375" customWidth="1"/>
    <col min="10753" max="10753" width="25.7109375" customWidth="1"/>
    <col min="10754" max="10754" width="10.28515625" customWidth="1"/>
    <col min="10755" max="10755" width="9.42578125" customWidth="1"/>
    <col min="10756" max="10756" width="11.7109375" customWidth="1"/>
    <col min="10757" max="10757" width="9.85546875" customWidth="1"/>
    <col min="10758" max="10758" width="7.85546875" customWidth="1"/>
    <col min="10759" max="10759" width="13.140625" customWidth="1"/>
    <col min="11007" max="11007" width="8.140625" customWidth="1"/>
    <col min="11008" max="11008" width="6.7109375" customWidth="1"/>
    <col min="11009" max="11009" width="25.7109375" customWidth="1"/>
    <col min="11010" max="11010" width="10.28515625" customWidth="1"/>
    <col min="11011" max="11011" width="9.42578125" customWidth="1"/>
    <col min="11012" max="11012" width="11.7109375" customWidth="1"/>
    <col min="11013" max="11013" width="9.85546875" customWidth="1"/>
    <col min="11014" max="11014" width="7.85546875" customWidth="1"/>
    <col min="11015" max="11015" width="13.140625" customWidth="1"/>
    <col min="11263" max="11263" width="8.140625" customWidth="1"/>
    <col min="11264" max="11264" width="6.7109375" customWidth="1"/>
    <col min="11265" max="11265" width="25.7109375" customWidth="1"/>
    <col min="11266" max="11266" width="10.28515625" customWidth="1"/>
    <col min="11267" max="11267" width="9.42578125" customWidth="1"/>
    <col min="11268" max="11268" width="11.7109375" customWidth="1"/>
    <col min="11269" max="11269" width="9.85546875" customWidth="1"/>
    <col min="11270" max="11270" width="7.85546875" customWidth="1"/>
    <col min="11271" max="11271" width="13.140625" customWidth="1"/>
    <col min="11519" max="11519" width="8.140625" customWidth="1"/>
    <col min="11520" max="11520" width="6.7109375" customWidth="1"/>
    <col min="11521" max="11521" width="25.7109375" customWidth="1"/>
    <col min="11522" max="11522" width="10.28515625" customWidth="1"/>
    <col min="11523" max="11523" width="9.42578125" customWidth="1"/>
    <col min="11524" max="11524" width="11.7109375" customWidth="1"/>
    <col min="11525" max="11525" width="9.85546875" customWidth="1"/>
    <col min="11526" max="11526" width="7.85546875" customWidth="1"/>
    <col min="11527" max="11527" width="13.140625" customWidth="1"/>
    <col min="11775" max="11775" width="8.140625" customWidth="1"/>
    <col min="11776" max="11776" width="6.7109375" customWidth="1"/>
    <col min="11777" max="11777" width="25.7109375" customWidth="1"/>
    <col min="11778" max="11778" width="10.28515625" customWidth="1"/>
    <col min="11779" max="11779" width="9.42578125" customWidth="1"/>
    <col min="11780" max="11780" width="11.7109375" customWidth="1"/>
    <col min="11781" max="11781" width="9.85546875" customWidth="1"/>
    <col min="11782" max="11782" width="7.85546875" customWidth="1"/>
    <col min="11783" max="11783" width="13.140625" customWidth="1"/>
    <col min="12031" max="12031" width="8.140625" customWidth="1"/>
    <col min="12032" max="12032" width="6.7109375" customWidth="1"/>
    <col min="12033" max="12033" width="25.7109375" customWidth="1"/>
    <col min="12034" max="12034" width="10.28515625" customWidth="1"/>
    <col min="12035" max="12035" width="9.42578125" customWidth="1"/>
    <col min="12036" max="12036" width="11.7109375" customWidth="1"/>
    <col min="12037" max="12037" width="9.85546875" customWidth="1"/>
    <col min="12038" max="12038" width="7.85546875" customWidth="1"/>
    <col min="12039" max="12039" width="13.140625" customWidth="1"/>
    <col min="12287" max="12287" width="8.140625" customWidth="1"/>
    <col min="12288" max="12288" width="6.7109375" customWidth="1"/>
    <col min="12289" max="12289" width="25.7109375" customWidth="1"/>
    <col min="12290" max="12290" width="10.28515625" customWidth="1"/>
    <col min="12291" max="12291" width="9.42578125" customWidth="1"/>
    <col min="12292" max="12292" width="11.7109375" customWidth="1"/>
    <col min="12293" max="12293" width="9.85546875" customWidth="1"/>
    <col min="12294" max="12294" width="7.85546875" customWidth="1"/>
    <col min="12295" max="12295" width="13.140625" customWidth="1"/>
    <col min="12543" max="12543" width="8.140625" customWidth="1"/>
    <col min="12544" max="12544" width="6.7109375" customWidth="1"/>
    <col min="12545" max="12545" width="25.7109375" customWidth="1"/>
    <col min="12546" max="12546" width="10.28515625" customWidth="1"/>
    <col min="12547" max="12547" width="9.42578125" customWidth="1"/>
    <col min="12548" max="12548" width="11.7109375" customWidth="1"/>
    <col min="12549" max="12549" width="9.85546875" customWidth="1"/>
    <col min="12550" max="12550" width="7.85546875" customWidth="1"/>
    <col min="12551" max="12551" width="13.140625" customWidth="1"/>
    <col min="12799" max="12799" width="8.140625" customWidth="1"/>
    <col min="12800" max="12800" width="6.7109375" customWidth="1"/>
    <col min="12801" max="12801" width="25.7109375" customWidth="1"/>
    <col min="12802" max="12802" width="10.28515625" customWidth="1"/>
    <col min="12803" max="12803" width="9.42578125" customWidth="1"/>
    <col min="12804" max="12804" width="11.7109375" customWidth="1"/>
    <col min="12805" max="12805" width="9.85546875" customWidth="1"/>
    <col min="12806" max="12806" width="7.85546875" customWidth="1"/>
    <col min="12807" max="12807" width="13.140625" customWidth="1"/>
    <col min="13055" max="13055" width="8.140625" customWidth="1"/>
    <col min="13056" max="13056" width="6.7109375" customWidth="1"/>
    <col min="13057" max="13057" width="25.7109375" customWidth="1"/>
    <col min="13058" max="13058" width="10.28515625" customWidth="1"/>
    <col min="13059" max="13059" width="9.42578125" customWidth="1"/>
    <col min="13060" max="13060" width="11.7109375" customWidth="1"/>
    <col min="13061" max="13061" width="9.85546875" customWidth="1"/>
    <col min="13062" max="13062" width="7.85546875" customWidth="1"/>
    <col min="13063" max="13063" width="13.140625" customWidth="1"/>
    <col min="13311" max="13311" width="8.140625" customWidth="1"/>
    <col min="13312" max="13312" width="6.7109375" customWidth="1"/>
    <col min="13313" max="13313" width="25.7109375" customWidth="1"/>
    <col min="13314" max="13314" width="10.28515625" customWidth="1"/>
    <col min="13315" max="13315" width="9.42578125" customWidth="1"/>
    <col min="13316" max="13316" width="11.7109375" customWidth="1"/>
    <col min="13317" max="13317" width="9.85546875" customWidth="1"/>
    <col min="13318" max="13318" width="7.85546875" customWidth="1"/>
    <col min="13319" max="13319" width="13.140625" customWidth="1"/>
    <col min="13567" max="13567" width="8.140625" customWidth="1"/>
    <col min="13568" max="13568" width="6.7109375" customWidth="1"/>
    <col min="13569" max="13569" width="25.7109375" customWidth="1"/>
    <col min="13570" max="13570" width="10.28515625" customWidth="1"/>
    <col min="13571" max="13571" width="9.42578125" customWidth="1"/>
    <col min="13572" max="13572" width="11.7109375" customWidth="1"/>
    <col min="13573" max="13573" width="9.85546875" customWidth="1"/>
    <col min="13574" max="13574" width="7.85546875" customWidth="1"/>
    <col min="13575" max="13575" width="13.140625" customWidth="1"/>
    <col min="13823" max="13823" width="8.140625" customWidth="1"/>
    <col min="13824" max="13824" width="6.7109375" customWidth="1"/>
    <col min="13825" max="13825" width="25.7109375" customWidth="1"/>
    <col min="13826" max="13826" width="10.28515625" customWidth="1"/>
    <col min="13827" max="13827" width="9.42578125" customWidth="1"/>
    <col min="13828" max="13828" width="11.7109375" customWidth="1"/>
    <col min="13829" max="13829" width="9.85546875" customWidth="1"/>
    <col min="13830" max="13830" width="7.85546875" customWidth="1"/>
    <col min="13831" max="13831" width="13.140625" customWidth="1"/>
    <col min="14079" max="14079" width="8.140625" customWidth="1"/>
    <col min="14080" max="14080" width="6.7109375" customWidth="1"/>
    <col min="14081" max="14081" width="25.7109375" customWidth="1"/>
    <col min="14082" max="14082" width="10.28515625" customWidth="1"/>
    <col min="14083" max="14083" width="9.42578125" customWidth="1"/>
    <col min="14084" max="14084" width="11.7109375" customWidth="1"/>
    <col min="14085" max="14085" width="9.85546875" customWidth="1"/>
    <col min="14086" max="14086" width="7.85546875" customWidth="1"/>
    <col min="14087" max="14087" width="13.140625" customWidth="1"/>
    <col min="14335" max="14335" width="8.140625" customWidth="1"/>
    <col min="14336" max="14336" width="6.7109375" customWidth="1"/>
    <col min="14337" max="14337" width="25.7109375" customWidth="1"/>
    <col min="14338" max="14338" width="10.28515625" customWidth="1"/>
    <col min="14339" max="14339" width="9.42578125" customWidth="1"/>
    <col min="14340" max="14340" width="11.7109375" customWidth="1"/>
    <col min="14341" max="14341" width="9.85546875" customWidth="1"/>
    <col min="14342" max="14342" width="7.85546875" customWidth="1"/>
    <col min="14343" max="14343" width="13.140625" customWidth="1"/>
    <col min="14591" max="14591" width="8.140625" customWidth="1"/>
    <col min="14592" max="14592" width="6.7109375" customWidth="1"/>
    <col min="14593" max="14593" width="25.7109375" customWidth="1"/>
    <col min="14594" max="14594" width="10.28515625" customWidth="1"/>
    <col min="14595" max="14595" width="9.42578125" customWidth="1"/>
    <col min="14596" max="14596" width="11.7109375" customWidth="1"/>
    <col min="14597" max="14597" width="9.85546875" customWidth="1"/>
    <col min="14598" max="14598" width="7.85546875" customWidth="1"/>
    <col min="14599" max="14599" width="13.140625" customWidth="1"/>
    <col min="14847" max="14847" width="8.140625" customWidth="1"/>
    <col min="14848" max="14848" width="6.7109375" customWidth="1"/>
    <col min="14849" max="14849" width="25.7109375" customWidth="1"/>
    <col min="14850" max="14850" width="10.28515625" customWidth="1"/>
    <col min="14851" max="14851" width="9.42578125" customWidth="1"/>
    <col min="14852" max="14852" width="11.7109375" customWidth="1"/>
    <col min="14853" max="14853" width="9.85546875" customWidth="1"/>
    <col min="14854" max="14854" width="7.85546875" customWidth="1"/>
    <col min="14855" max="14855" width="13.140625" customWidth="1"/>
    <col min="15103" max="15103" width="8.140625" customWidth="1"/>
    <col min="15104" max="15104" width="6.7109375" customWidth="1"/>
    <col min="15105" max="15105" width="25.7109375" customWidth="1"/>
    <col min="15106" max="15106" width="10.28515625" customWidth="1"/>
    <col min="15107" max="15107" width="9.42578125" customWidth="1"/>
    <col min="15108" max="15108" width="11.7109375" customWidth="1"/>
    <col min="15109" max="15109" width="9.85546875" customWidth="1"/>
    <col min="15110" max="15110" width="7.85546875" customWidth="1"/>
    <col min="15111" max="15111" width="13.140625" customWidth="1"/>
    <col min="15359" max="15359" width="8.140625" customWidth="1"/>
    <col min="15360" max="15360" width="6.7109375" customWidth="1"/>
    <col min="15361" max="15361" width="25.7109375" customWidth="1"/>
    <col min="15362" max="15362" width="10.28515625" customWidth="1"/>
    <col min="15363" max="15363" width="9.42578125" customWidth="1"/>
    <col min="15364" max="15364" width="11.7109375" customWidth="1"/>
    <col min="15365" max="15365" width="9.85546875" customWidth="1"/>
    <col min="15366" max="15366" width="7.85546875" customWidth="1"/>
    <col min="15367" max="15367" width="13.140625" customWidth="1"/>
    <col min="15615" max="15615" width="8.140625" customWidth="1"/>
    <col min="15616" max="15616" width="6.7109375" customWidth="1"/>
    <col min="15617" max="15617" width="25.7109375" customWidth="1"/>
    <col min="15618" max="15618" width="10.28515625" customWidth="1"/>
    <col min="15619" max="15619" width="9.42578125" customWidth="1"/>
    <col min="15620" max="15620" width="11.7109375" customWidth="1"/>
    <col min="15621" max="15621" width="9.85546875" customWidth="1"/>
    <col min="15622" max="15622" width="7.85546875" customWidth="1"/>
    <col min="15623" max="15623" width="13.140625" customWidth="1"/>
    <col min="15871" max="15871" width="8.140625" customWidth="1"/>
    <col min="15872" max="15872" width="6.7109375" customWidth="1"/>
    <col min="15873" max="15873" width="25.7109375" customWidth="1"/>
    <col min="15874" max="15874" width="10.28515625" customWidth="1"/>
    <col min="15875" max="15875" width="9.42578125" customWidth="1"/>
    <col min="15876" max="15876" width="11.7109375" customWidth="1"/>
    <col min="15877" max="15877" width="9.85546875" customWidth="1"/>
    <col min="15878" max="15878" width="7.85546875" customWidth="1"/>
    <col min="15879" max="15879" width="13.140625" customWidth="1"/>
    <col min="16127" max="16127" width="8.140625" customWidth="1"/>
    <col min="16128" max="16128" width="6.7109375" customWidth="1"/>
    <col min="16129" max="16129" width="25.7109375" customWidth="1"/>
    <col min="16130" max="16130" width="10.28515625" customWidth="1"/>
    <col min="16131" max="16131" width="9.42578125" customWidth="1"/>
    <col min="16132" max="16132" width="11.7109375" customWidth="1"/>
    <col min="16133" max="16133" width="9.85546875" customWidth="1"/>
    <col min="16134" max="16134" width="7.85546875" customWidth="1"/>
    <col min="16135" max="16135" width="13.140625" customWidth="1"/>
  </cols>
  <sheetData>
    <row r="1" spans="1:6" x14ac:dyDescent="0.25">
      <c r="A1" s="754" t="s">
        <v>1003</v>
      </c>
      <c r="B1" s="754"/>
      <c r="C1" s="754"/>
      <c r="D1" s="754"/>
      <c r="E1" s="754"/>
    </row>
    <row r="2" spans="1:6" ht="36" customHeight="1" x14ac:dyDescent="0.25">
      <c r="A2" s="725" t="s">
        <v>69</v>
      </c>
      <c r="B2" s="725"/>
      <c r="C2" s="725"/>
      <c r="D2" s="725"/>
      <c r="E2" s="725"/>
      <c r="F2" s="214"/>
    </row>
    <row r="3" spans="1:6" ht="18" customHeight="1" x14ac:dyDescent="0.25">
      <c r="A3" s="694" t="s">
        <v>958</v>
      </c>
      <c r="B3" s="694"/>
      <c r="C3" s="694"/>
      <c r="D3" s="694"/>
      <c r="E3" s="694"/>
      <c r="F3" s="191"/>
    </row>
    <row r="4" spans="1:6" ht="15.75" thickBot="1" x14ac:dyDescent="0.3"/>
    <row r="5" spans="1:6" ht="26.25" thickBot="1" x14ac:dyDescent="0.3">
      <c r="A5" s="192" t="s">
        <v>1</v>
      </c>
      <c r="B5" s="695" t="s">
        <v>959</v>
      </c>
      <c r="C5" s="695"/>
      <c r="D5" s="695"/>
      <c r="E5" s="695"/>
    </row>
    <row r="6" spans="1:6" ht="15.75" thickBot="1" x14ac:dyDescent="0.3">
      <c r="A6" s="192" t="s">
        <v>2</v>
      </c>
      <c r="B6" s="696" t="s">
        <v>960</v>
      </c>
      <c r="C6" s="697"/>
      <c r="D6" s="697"/>
      <c r="E6" s="698"/>
    </row>
    <row r="7" spans="1:6" ht="17.25" customHeight="1" thickBot="1" x14ac:dyDescent="0.3">
      <c r="A7" s="192" t="s">
        <v>3</v>
      </c>
      <c r="B7" s="637" t="s">
        <v>4</v>
      </c>
      <c r="C7" s="638"/>
      <c r="D7" s="638"/>
      <c r="E7" s="699"/>
    </row>
    <row r="8" spans="1:6" ht="17.850000000000001" customHeight="1" thickBot="1" x14ac:dyDescent="0.3">
      <c r="A8" s="700" t="s">
        <v>5</v>
      </c>
      <c r="B8" s="641"/>
      <c r="C8" s="641"/>
      <c r="D8" s="641"/>
      <c r="E8" s="701"/>
    </row>
    <row r="9" spans="1:6" ht="17.25" customHeight="1" x14ac:dyDescent="0.25">
      <c r="A9" s="702" t="s">
        <v>961</v>
      </c>
      <c r="B9" s="703"/>
      <c r="C9" s="703"/>
      <c r="D9" s="703"/>
      <c r="E9" s="704"/>
    </row>
    <row r="10" spans="1:6" ht="36.75" customHeight="1" x14ac:dyDescent="0.25">
      <c r="A10" s="705"/>
      <c r="B10" s="706"/>
      <c r="C10" s="706"/>
      <c r="D10" s="706"/>
      <c r="E10" s="707"/>
    </row>
    <row r="11" spans="1:6" ht="35.25" customHeight="1" thickBot="1" x14ac:dyDescent="0.3">
      <c r="A11" s="708"/>
      <c r="B11" s="709"/>
      <c r="C11" s="709"/>
      <c r="D11" s="709"/>
      <c r="E11" s="710"/>
    </row>
    <row r="12" spans="1:6" ht="63.75" customHeight="1" thickBot="1" x14ac:dyDescent="0.3">
      <c r="A12" s="193" t="s">
        <v>6</v>
      </c>
      <c r="B12" s="711" t="s">
        <v>962</v>
      </c>
      <c r="C12" s="712"/>
      <c r="D12" s="712"/>
      <c r="E12" s="713"/>
    </row>
    <row r="13" spans="1:6" ht="18" customHeight="1" x14ac:dyDescent="0.25">
      <c r="A13" s="690" t="s">
        <v>7</v>
      </c>
      <c r="B13" s="194">
        <v>2019</v>
      </c>
      <c r="C13" s="194">
        <v>2020</v>
      </c>
      <c r="D13" s="194">
        <v>2021</v>
      </c>
      <c r="E13" s="194">
        <v>2022</v>
      </c>
    </row>
    <row r="14" spans="1:6" ht="15.75" thickBot="1" x14ac:dyDescent="0.3">
      <c r="A14" s="691"/>
      <c r="B14" s="195" t="s">
        <v>8</v>
      </c>
      <c r="C14" s="195" t="s">
        <v>9</v>
      </c>
      <c r="D14" s="195" t="s">
        <v>9</v>
      </c>
      <c r="E14" s="195" t="s">
        <v>9</v>
      </c>
    </row>
    <row r="15" spans="1:6" ht="23.25" thickBot="1" x14ac:dyDescent="0.3">
      <c r="A15" s="165" t="s">
        <v>963</v>
      </c>
      <c r="B15" s="196" t="s">
        <v>964</v>
      </c>
      <c r="C15" s="124">
        <v>7.0000000000000007E-2</v>
      </c>
      <c r="D15" s="124">
        <v>0.05</v>
      </c>
      <c r="E15" s="124">
        <v>0.03</v>
      </c>
    </row>
    <row r="16" spans="1:6" ht="34.5" thickBot="1" x14ac:dyDescent="0.3">
      <c r="A16" s="165" t="s">
        <v>965</v>
      </c>
      <c r="B16" s="124" t="s">
        <v>966</v>
      </c>
      <c r="C16" s="124" t="s">
        <v>967</v>
      </c>
      <c r="D16" s="124" t="s">
        <v>968</v>
      </c>
      <c r="E16" s="196" t="s">
        <v>969</v>
      </c>
    </row>
    <row r="17" spans="1:5" ht="36.75" customHeight="1" thickBot="1" x14ac:dyDescent="0.3">
      <c r="A17" s="197" t="s">
        <v>10</v>
      </c>
      <c r="B17" s="711" t="s">
        <v>970</v>
      </c>
      <c r="C17" s="714"/>
      <c r="D17" s="714"/>
      <c r="E17" s="715"/>
    </row>
    <row r="18" spans="1:5" ht="23.25" customHeight="1" thickBot="1" x14ac:dyDescent="0.3">
      <c r="A18" s="716" t="s">
        <v>11</v>
      </c>
      <c r="B18" s="627"/>
      <c r="C18" s="627"/>
      <c r="D18" s="627"/>
      <c r="E18" s="717"/>
    </row>
    <row r="19" spans="1:5" ht="35.25" customHeight="1" thickBot="1" x14ac:dyDescent="0.3">
      <c r="A19" s="165" t="s">
        <v>971</v>
      </c>
      <c r="B19" s="124" t="s">
        <v>972</v>
      </c>
      <c r="C19" s="196" t="s">
        <v>973</v>
      </c>
      <c r="D19" s="124" t="s">
        <v>974</v>
      </c>
      <c r="E19" s="196" t="s">
        <v>975</v>
      </c>
    </row>
    <row r="20" spans="1:5" ht="15.75" thickBot="1" x14ac:dyDescent="0.3">
      <c r="A20" s="692" t="s">
        <v>12</v>
      </c>
      <c r="B20" s="630"/>
      <c r="C20" s="630"/>
      <c r="D20" s="630"/>
      <c r="E20" s="693"/>
    </row>
    <row r="21" spans="1:5" ht="15.75" thickBot="1" x14ac:dyDescent="0.3">
      <c r="A21" s="722" t="s">
        <v>13</v>
      </c>
      <c r="B21" s="609"/>
      <c r="C21" s="609"/>
      <c r="D21" s="609"/>
      <c r="E21" s="723"/>
    </row>
    <row r="22" spans="1:5" ht="18.75" customHeight="1" thickBot="1" x14ac:dyDescent="0.3">
      <c r="A22" s="198" t="s">
        <v>14</v>
      </c>
      <c r="B22" s="645" t="s">
        <v>976</v>
      </c>
      <c r="C22" s="646"/>
      <c r="D22" s="646"/>
      <c r="E22" s="724"/>
    </row>
    <row r="23" spans="1:5" ht="31.5" customHeight="1" thickBot="1" x14ac:dyDescent="0.3">
      <c r="A23" s="165" t="s">
        <v>15</v>
      </c>
      <c r="B23" s="716" t="s">
        <v>977</v>
      </c>
      <c r="C23" s="627"/>
      <c r="D23" s="627"/>
      <c r="E23" s="717"/>
    </row>
    <row r="24" spans="1:5" ht="15.75" thickBot="1" x14ac:dyDescent="0.3">
      <c r="A24" s="165" t="s">
        <v>16</v>
      </c>
      <c r="B24" s="659" t="s">
        <v>978</v>
      </c>
      <c r="C24" s="660"/>
      <c r="D24" s="660"/>
      <c r="E24" s="721"/>
    </row>
    <row r="25" spans="1:5" ht="12.75" customHeight="1" x14ac:dyDescent="0.25">
      <c r="A25" s="690"/>
      <c r="B25" s="132">
        <v>2019</v>
      </c>
      <c r="C25" s="132">
        <v>2020</v>
      </c>
      <c r="D25" s="132">
        <v>2021</v>
      </c>
      <c r="E25" s="132">
        <v>2022</v>
      </c>
    </row>
    <row r="26" spans="1:5" ht="12.75" customHeight="1" thickBot="1" x14ac:dyDescent="0.3">
      <c r="A26" s="691"/>
      <c r="B26" s="134" t="s">
        <v>8</v>
      </c>
      <c r="C26" s="134" t="s">
        <v>9</v>
      </c>
      <c r="D26" s="134" t="s">
        <v>9</v>
      </c>
      <c r="E26" s="134" t="s">
        <v>9</v>
      </c>
    </row>
    <row r="27" spans="1:5" ht="15.75" thickBot="1" x14ac:dyDescent="0.3">
      <c r="A27" s="165" t="s">
        <v>17</v>
      </c>
      <c r="B27" s="136">
        <v>948864</v>
      </c>
      <c r="C27" s="136">
        <v>948674</v>
      </c>
      <c r="D27" s="136">
        <v>948674</v>
      </c>
      <c r="E27" s="136">
        <v>948674</v>
      </c>
    </row>
    <row r="28" spans="1:5" ht="15.75" thickBot="1" x14ac:dyDescent="0.3">
      <c r="A28" s="165" t="s">
        <v>18</v>
      </c>
      <c r="B28" s="136">
        <f>B57</f>
        <v>375740</v>
      </c>
      <c r="C28" s="136">
        <f>C57</f>
        <v>375740</v>
      </c>
      <c r="D28" s="136">
        <f>D57</f>
        <v>377740</v>
      </c>
      <c r="E28" s="136">
        <f>E57</f>
        <v>409740</v>
      </c>
    </row>
    <row r="29" spans="1:5" ht="15.75" thickBot="1" x14ac:dyDescent="0.3">
      <c r="A29" s="165" t="s">
        <v>19</v>
      </c>
      <c r="B29" s="199">
        <f>B28/B27</f>
        <v>0.39598930932146231</v>
      </c>
      <c r="C29" s="199">
        <f>C28/C27</f>
        <v>0.3960686178813797</v>
      </c>
      <c r="D29" s="199">
        <f>D28/D27</f>
        <v>0.39817682365069562</v>
      </c>
      <c r="E29" s="199">
        <f>E28/E27</f>
        <v>0.43190811595975015</v>
      </c>
    </row>
    <row r="30" spans="1:5" ht="15.75" thickBot="1" x14ac:dyDescent="0.3">
      <c r="A30" s="165" t="s">
        <v>20</v>
      </c>
      <c r="B30" s="138" t="s">
        <v>21</v>
      </c>
      <c r="C30" s="139">
        <f>C27/B27-1</f>
        <v>-2.0023944421965201E-4</v>
      </c>
      <c r="D30" s="139">
        <f t="shared" ref="D30:E32" si="0">D27/C27-1</f>
        <v>0</v>
      </c>
      <c r="E30" s="139">
        <f t="shared" si="0"/>
        <v>0</v>
      </c>
    </row>
    <row r="31" spans="1:5" ht="15.75" thickBot="1" x14ac:dyDescent="0.3">
      <c r="A31" s="165" t="s">
        <v>22</v>
      </c>
      <c r="B31" s="138" t="s">
        <v>21</v>
      </c>
      <c r="C31" s="139">
        <f>C28/B28-1</f>
        <v>0</v>
      </c>
      <c r="D31" s="139">
        <f t="shared" si="0"/>
        <v>5.3228296162239896E-3</v>
      </c>
      <c r="E31" s="139">
        <f t="shared" si="0"/>
        <v>8.4714353788319929E-2</v>
      </c>
    </row>
    <row r="32" spans="1:5" ht="15.75" thickBot="1" x14ac:dyDescent="0.3">
      <c r="A32" s="165" t="s">
        <v>23</v>
      </c>
      <c r="B32" s="138" t="s">
        <v>21</v>
      </c>
      <c r="C32" s="139">
        <f>C29/B29-1</f>
        <v>2.0027954808488069E-4</v>
      </c>
      <c r="D32" s="139">
        <f t="shared" si="0"/>
        <v>5.3228296162239896E-3</v>
      </c>
      <c r="E32" s="139">
        <f t="shared" si="0"/>
        <v>8.4714353788319929E-2</v>
      </c>
    </row>
    <row r="33" spans="1:5" ht="15.75" thickBot="1" x14ac:dyDescent="0.3">
      <c r="A33" s="718" t="s">
        <v>880</v>
      </c>
      <c r="B33" s="652"/>
      <c r="C33" s="652"/>
      <c r="D33" s="652"/>
      <c r="E33" s="719"/>
    </row>
    <row r="34" spans="1:5" ht="13.5" customHeight="1" x14ac:dyDescent="0.25">
      <c r="A34" s="690"/>
      <c r="B34" s="132">
        <v>2019</v>
      </c>
      <c r="C34" s="132">
        <v>2020</v>
      </c>
      <c r="D34" s="132">
        <v>2021</v>
      </c>
      <c r="E34" s="132">
        <v>2022</v>
      </c>
    </row>
    <row r="35" spans="1:5" ht="13.5" customHeight="1" thickBot="1" x14ac:dyDescent="0.3">
      <c r="A35" s="691"/>
      <c r="B35" s="134" t="s">
        <v>8</v>
      </c>
      <c r="C35" s="134" t="s">
        <v>9</v>
      </c>
      <c r="D35" s="134" t="s">
        <v>9</v>
      </c>
      <c r="E35" s="134" t="s">
        <v>9</v>
      </c>
    </row>
    <row r="36" spans="1:5" ht="15.75" thickBot="1" x14ac:dyDescent="0.3">
      <c r="A36" s="200" t="s">
        <v>24</v>
      </c>
      <c r="B36" s="142">
        <f>SUM(B37:B38)</f>
        <v>317187</v>
      </c>
      <c r="C36" s="142">
        <f>SUM(C37:C38)</f>
        <v>317187</v>
      </c>
      <c r="D36" s="142">
        <f>SUM(D37:D38)</f>
        <v>319187</v>
      </c>
      <c r="E36" s="142">
        <f>SUM(E37:E38)</f>
        <v>351187</v>
      </c>
    </row>
    <row r="37" spans="1:5" ht="15.75" thickBot="1" x14ac:dyDescent="0.3">
      <c r="A37" s="201" t="s">
        <v>57</v>
      </c>
      <c r="B37" s="144">
        <v>317187</v>
      </c>
      <c r="C37" s="144">
        <v>317187</v>
      </c>
      <c r="D37" s="144">
        <v>319187</v>
      </c>
      <c r="E37" s="144">
        <v>351187</v>
      </c>
    </row>
    <row r="38" spans="1:5" ht="15.75" thickBot="1" x14ac:dyDescent="0.3">
      <c r="A38" s="201" t="s">
        <v>58</v>
      </c>
      <c r="B38" s="144"/>
      <c r="C38" s="202"/>
      <c r="D38" s="202"/>
      <c r="E38" s="202"/>
    </row>
    <row r="39" spans="1:5" ht="24.75" thickBot="1" x14ac:dyDescent="0.3">
      <c r="A39" s="200" t="s">
        <v>25</v>
      </c>
      <c r="B39" s="142">
        <f>SUM(B40:B41)</f>
        <v>58553</v>
      </c>
      <c r="C39" s="142">
        <f>SUM(C40:C41)</f>
        <v>58553</v>
      </c>
      <c r="D39" s="142">
        <f>SUM(D40:D41)</f>
        <v>58553</v>
      </c>
      <c r="E39" s="142">
        <f>SUM(E40:E41)</f>
        <v>58553</v>
      </c>
    </row>
    <row r="40" spans="1:5" ht="15.75" thickBot="1" x14ac:dyDescent="0.3">
      <c r="A40" s="201" t="s">
        <v>57</v>
      </c>
      <c r="B40" s="144">
        <v>58553</v>
      </c>
      <c r="C40" s="142">
        <v>58553</v>
      </c>
      <c r="D40" s="142">
        <v>58553</v>
      </c>
      <c r="E40" s="142">
        <v>58553</v>
      </c>
    </row>
    <row r="41" spans="1:5" ht="15.75" thickBot="1" x14ac:dyDescent="0.3">
      <c r="A41" s="201" t="s">
        <v>58</v>
      </c>
      <c r="B41" s="144"/>
      <c r="C41" s="142"/>
      <c r="D41" s="142"/>
      <c r="E41" s="142"/>
    </row>
    <row r="42" spans="1:5" ht="15.75" hidden="1" thickBot="1" x14ac:dyDescent="0.3">
      <c r="A42" s="200" t="s">
        <v>26</v>
      </c>
      <c r="B42" s="144">
        <v>0</v>
      </c>
      <c r="C42" s="142">
        <v>0</v>
      </c>
      <c r="D42" s="142">
        <v>0</v>
      </c>
      <c r="E42" s="142">
        <v>0</v>
      </c>
    </row>
    <row r="43" spans="1:5" ht="15.75" hidden="1" thickBot="1" x14ac:dyDescent="0.3">
      <c r="A43" s="201" t="s">
        <v>57</v>
      </c>
      <c r="B43" s="144"/>
      <c r="C43" s="142"/>
      <c r="D43" s="142"/>
      <c r="E43" s="142"/>
    </row>
    <row r="44" spans="1:5" ht="15.75" hidden="1" thickBot="1" x14ac:dyDescent="0.3">
      <c r="A44" s="201" t="s">
        <v>58</v>
      </c>
      <c r="B44" s="144"/>
      <c r="C44" s="142"/>
      <c r="D44" s="142"/>
      <c r="E44" s="142"/>
    </row>
    <row r="45" spans="1:5" ht="15.75" hidden="1" thickBot="1" x14ac:dyDescent="0.3">
      <c r="A45" s="200" t="s">
        <v>27</v>
      </c>
      <c r="B45" s="144"/>
      <c r="C45" s="142"/>
      <c r="D45" s="142"/>
      <c r="E45" s="142"/>
    </row>
    <row r="46" spans="1:5" ht="15.75" hidden="1" thickBot="1" x14ac:dyDescent="0.3">
      <c r="A46" s="201" t="s">
        <v>57</v>
      </c>
      <c r="B46" s="144"/>
      <c r="C46" s="142"/>
      <c r="D46" s="142"/>
      <c r="E46" s="142"/>
    </row>
    <row r="47" spans="1:5" ht="15.75" hidden="1" thickBot="1" x14ac:dyDescent="0.3">
      <c r="A47" s="201" t="s">
        <v>58</v>
      </c>
      <c r="B47" s="144"/>
      <c r="C47" s="142"/>
      <c r="D47" s="142"/>
      <c r="E47" s="142"/>
    </row>
    <row r="48" spans="1:5" ht="15.75" hidden="1" thickBot="1" x14ac:dyDescent="0.3">
      <c r="A48" s="200" t="s">
        <v>28</v>
      </c>
      <c r="B48" s="144"/>
      <c r="C48" s="142"/>
      <c r="D48" s="142"/>
      <c r="E48" s="142"/>
    </row>
    <row r="49" spans="1:5" ht="15.75" hidden="1" thickBot="1" x14ac:dyDescent="0.3">
      <c r="A49" s="201" t="s">
        <v>57</v>
      </c>
      <c r="B49" s="144"/>
      <c r="C49" s="142"/>
      <c r="D49" s="142"/>
      <c r="E49" s="142"/>
    </row>
    <row r="50" spans="1:5" ht="15.75" hidden="1" thickBot="1" x14ac:dyDescent="0.3">
      <c r="A50" s="201" t="s">
        <v>58</v>
      </c>
      <c r="B50" s="144"/>
      <c r="C50" s="142"/>
      <c r="D50" s="142"/>
      <c r="E50" s="142"/>
    </row>
    <row r="51" spans="1:5" ht="15.75" hidden="1" thickBot="1" x14ac:dyDescent="0.3">
      <c r="A51" s="200" t="s">
        <v>29</v>
      </c>
      <c r="B51" s="144"/>
      <c r="C51" s="142"/>
      <c r="D51" s="142"/>
      <c r="E51" s="142"/>
    </row>
    <row r="52" spans="1:5" ht="15.75" hidden="1" thickBot="1" x14ac:dyDescent="0.3">
      <c r="A52" s="201" t="s">
        <v>57</v>
      </c>
      <c r="B52" s="144"/>
      <c r="C52" s="142"/>
      <c r="D52" s="142"/>
      <c r="E52" s="142"/>
    </row>
    <row r="53" spans="1:5" ht="15.75" hidden="1" thickBot="1" x14ac:dyDescent="0.3">
      <c r="A53" s="201" t="s">
        <v>58</v>
      </c>
      <c r="B53" s="144"/>
      <c r="C53" s="142"/>
      <c r="D53" s="142"/>
      <c r="E53" s="142"/>
    </row>
    <row r="54" spans="1:5" ht="24.75" hidden="1" thickBot="1" x14ac:dyDescent="0.3">
      <c r="A54" s="200" t="s">
        <v>30</v>
      </c>
      <c r="B54" s="144">
        <v>0</v>
      </c>
      <c r="C54" s="142">
        <v>0</v>
      </c>
      <c r="D54" s="142">
        <f>C54*1.03*0.99</f>
        <v>0</v>
      </c>
      <c r="E54" s="142">
        <f>D54*1.03*0.99</f>
        <v>0</v>
      </c>
    </row>
    <row r="55" spans="1:5" ht="15.75" hidden="1" thickBot="1" x14ac:dyDescent="0.3">
      <c r="A55" s="201" t="s">
        <v>57</v>
      </c>
      <c r="B55" s="144"/>
      <c r="C55" s="147"/>
      <c r="D55" s="147"/>
      <c r="E55" s="147"/>
    </row>
    <row r="56" spans="1:5" ht="15.75" hidden="1" thickBot="1" x14ac:dyDescent="0.3">
      <c r="A56" s="201" t="s">
        <v>58</v>
      </c>
      <c r="B56" s="144"/>
      <c r="C56" s="149"/>
      <c r="D56" s="147"/>
      <c r="E56" s="147"/>
    </row>
    <row r="57" spans="1:5" ht="15.75" thickBot="1" x14ac:dyDescent="0.3">
      <c r="A57" s="203" t="s">
        <v>31</v>
      </c>
      <c r="B57" s="144">
        <f>B54+B51+B48+B45+B42+B39+B36</f>
        <v>375740</v>
      </c>
      <c r="C57" s="144">
        <f>C54+C51+C48+C45+C42+C39+C36</f>
        <v>375740</v>
      </c>
      <c r="D57" s="144">
        <f>D54+D51+D48+D45+D42+D39+D36</f>
        <v>377740</v>
      </c>
      <c r="E57" s="144">
        <f>E54+E51+E48+E45+E42+E39+E36</f>
        <v>409740</v>
      </c>
    </row>
    <row r="58" spans="1:5" ht="15.75" thickBot="1" x14ac:dyDescent="0.3">
      <c r="A58" s="204" t="s">
        <v>32</v>
      </c>
      <c r="B58" s="152">
        <f>IF(B57-B28=0,0,"Error")</f>
        <v>0</v>
      </c>
      <c r="C58" s="152">
        <f>IF(C57-C28=0,0,"Error")</f>
        <v>0</v>
      </c>
      <c r="D58" s="152">
        <f>IF(D57-D28=0,0,"Error")</f>
        <v>0</v>
      </c>
      <c r="E58" s="152">
        <f>IF(E57-E28=0,0,"Error")</f>
        <v>0</v>
      </c>
    </row>
    <row r="59" spans="1:5" ht="26.25" customHeight="1" thickBot="1" x14ac:dyDescent="0.3">
      <c r="A59" s="162" t="s">
        <v>40</v>
      </c>
      <c r="B59" s="648" t="s">
        <v>979</v>
      </c>
      <c r="C59" s="649"/>
      <c r="D59" s="649"/>
      <c r="E59" s="720"/>
    </row>
    <row r="60" spans="1:5" ht="24" customHeight="1" thickBot="1" x14ac:dyDescent="0.3">
      <c r="A60" s="165" t="s">
        <v>15</v>
      </c>
      <c r="B60" s="716" t="s">
        <v>980</v>
      </c>
      <c r="C60" s="627"/>
      <c r="D60" s="627"/>
      <c r="E60" s="717"/>
    </row>
    <row r="61" spans="1:5" ht="15.75" thickBot="1" x14ac:dyDescent="0.3">
      <c r="A61" s="165" t="s">
        <v>16</v>
      </c>
      <c r="B61" s="659" t="s">
        <v>981</v>
      </c>
      <c r="C61" s="660"/>
      <c r="D61" s="660"/>
      <c r="E61" s="721"/>
    </row>
    <row r="62" spans="1:5" ht="12.75" customHeight="1" x14ac:dyDescent="0.25">
      <c r="A62" s="690"/>
      <c r="B62" s="132">
        <v>2019</v>
      </c>
      <c r="C62" s="132">
        <v>2020</v>
      </c>
      <c r="D62" s="132">
        <v>2021</v>
      </c>
      <c r="E62" s="132">
        <v>2022</v>
      </c>
    </row>
    <row r="63" spans="1:5" ht="12.75" customHeight="1" thickBot="1" x14ac:dyDescent="0.3">
      <c r="A63" s="691"/>
      <c r="B63" s="134" t="s">
        <v>8</v>
      </c>
      <c r="C63" s="134" t="s">
        <v>9</v>
      </c>
      <c r="D63" s="134" t="s">
        <v>9</v>
      </c>
      <c r="E63" s="134" t="s">
        <v>9</v>
      </c>
    </row>
    <row r="64" spans="1:5" ht="15.75" thickBot="1" x14ac:dyDescent="0.3">
      <c r="A64" s="165" t="s">
        <v>17</v>
      </c>
      <c r="B64" s="138">
        <v>1</v>
      </c>
      <c r="C64" s="138">
        <v>1</v>
      </c>
      <c r="D64" s="138">
        <v>1</v>
      </c>
      <c r="E64" s="138">
        <v>1</v>
      </c>
    </row>
    <row r="65" spans="1:5" ht="15.75" thickBot="1" x14ac:dyDescent="0.3">
      <c r="A65" s="165" t="s">
        <v>18</v>
      </c>
      <c r="B65" s="136">
        <f>B94</f>
        <v>289260</v>
      </c>
      <c r="C65" s="136">
        <f>C94</f>
        <v>289260</v>
      </c>
      <c r="D65" s="136">
        <f>D94</f>
        <v>289260</v>
      </c>
      <c r="E65" s="136">
        <f>E94</f>
        <v>289260</v>
      </c>
    </row>
    <row r="66" spans="1:5" ht="15.75" thickBot="1" x14ac:dyDescent="0.3">
      <c r="A66" s="165" t="s">
        <v>19</v>
      </c>
      <c r="B66" s="136">
        <f>B65/B64</f>
        <v>289260</v>
      </c>
      <c r="C66" s="136">
        <f>C65/C64</f>
        <v>289260</v>
      </c>
      <c r="D66" s="136">
        <f>D65/D64</f>
        <v>289260</v>
      </c>
      <c r="E66" s="136">
        <f>E65/E64</f>
        <v>289260</v>
      </c>
    </row>
    <row r="67" spans="1:5" ht="15.75" thickBot="1" x14ac:dyDescent="0.3">
      <c r="A67" s="165" t="s">
        <v>20</v>
      </c>
      <c r="B67" s="138"/>
      <c r="C67" s="139">
        <f t="shared" ref="C67:E69" si="1">C64/B64-1</f>
        <v>0</v>
      </c>
      <c r="D67" s="139">
        <f t="shared" si="1"/>
        <v>0</v>
      </c>
      <c r="E67" s="139">
        <f t="shared" si="1"/>
        <v>0</v>
      </c>
    </row>
    <row r="68" spans="1:5" ht="15.75" thickBot="1" x14ac:dyDescent="0.3">
      <c r="A68" s="165" t="s">
        <v>22</v>
      </c>
      <c r="B68" s="138"/>
      <c r="C68" s="139">
        <f t="shared" si="1"/>
        <v>0</v>
      </c>
      <c r="D68" s="139">
        <f t="shared" si="1"/>
        <v>0</v>
      </c>
      <c r="E68" s="139">
        <f t="shared" si="1"/>
        <v>0</v>
      </c>
    </row>
    <row r="69" spans="1:5" ht="15.75" thickBot="1" x14ac:dyDescent="0.3">
      <c r="A69" s="165" t="s">
        <v>23</v>
      </c>
      <c r="B69" s="138"/>
      <c r="C69" s="139">
        <f t="shared" si="1"/>
        <v>0</v>
      </c>
      <c r="D69" s="139">
        <f t="shared" si="1"/>
        <v>0</v>
      </c>
      <c r="E69" s="139">
        <f t="shared" si="1"/>
        <v>0</v>
      </c>
    </row>
    <row r="70" spans="1:5" ht="24.75" customHeight="1" thickBot="1" x14ac:dyDescent="0.3">
      <c r="A70" s="718" t="s">
        <v>982</v>
      </c>
      <c r="B70" s="652"/>
      <c r="C70" s="652"/>
      <c r="D70" s="652"/>
      <c r="E70" s="719"/>
    </row>
    <row r="71" spans="1:5" ht="15.75" customHeight="1" x14ac:dyDescent="0.25">
      <c r="A71" s="690"/>
      <c r="B71" s="132">
        <v>2019</v>
      </c>
      <c r="C71" s="132">
        <v>2020</v>
      </c>
      <c r="D71" s="132">
        <v>2021</v>
      </c>
      <c r="E71" s="132">
        <v>2022</v>
      </c>
    </row>
    <row r="72" spans="1:5" ht="12.75" customHeight="1" thickBot="1" x14ac:dyDescent="0.3">
      <c r="A72" s="691"/>
      <c r="B72" s="134" t="s">
        <v>8</v>
      </c>
      <c r="C72" s="134" t="s">
        <v>9</v>
      </c>
      <c r="D72" s="134" t="s">
        <v>9</v>
      </c>
      <c r="E72" s="134" t="s">
        <v>9</v>
      </c>
    </row>
    <row r="73" spans="1:5" ht="15.75" hidden="1" thickBot="1" x14ac:dyDescent="0.3">
      <c r="A73" s="200" t="s">
        <v>24</v>
      </c>
      <c r="B73" s="142">
        <f>SUM(B74:B75)</f>
        <v>0</v>
      </c>
      <c r="C73" s="142">
        <f>SUM(C74:C75)</f>
        <v>0</v>
      </c>
      <c r="D73" s="142">
        <f>SUM(D74:D75)</f>
        <v>0</v>
      </c>
      <c r="E73" s="142">
        <f>SUM(E74:E75)</f>
        <v>0</v>
      </c>
    </row>
    <row r="74" spans="1:5" ht="15.75" hidden="1" thickBot="1" x14ac:dyDescent="0.3">
      <c r="A74" s="201" t="s">
        <v>57</v>
      </c>
      <c r="B74" s="144"/>
      <c r="C74" s="202"/>
      <c r="D74" s="202"/>
      <c r="E74" s="202"/>
    </row>
    <row r="75" spans="1:5" ht="15.75" hidden="1" thickBot="1" x14ac:dyDescent="0.3">
      <c r="A75" s="201" t="s">
        <v>58</v>
      </c>
      <c r="B75" s="144"/>
      <c r="C75" s="202"/>
      <c r="D75" s="202"/>
      <c r="E75" s="202"/>
    </row>
    <row r="76" spans="1:5" ht="35.25" hidden="1" customHeight="1" thickBot="1" x14ac:dyDescent="0.3">
      <c r="A76" s="200" t="s">
        <v>25</v>
      </c>
      <c r="B76" s="142">
        <f>SUM(B77:B78)</f>
        <v>0</v>
      </c>
      <c r="C76" s="142">
        <f>SUM(C77:C78)</f>
        <v>0</v>
      </c>
      <c r="D76" s="142">
        <f>SUM(D77:D78)</f>
        <v>0</v>
      </c>
      <c r="E76" s="142">
        <f>SUM(E77:E78)</f>
        <v>0</v>
      </c>
    </row>
    <row r="77" spans="1:5" ht="15.75" hidden="1" thickBot="1" x14ac:dyDescent="0.3">
      <c r="A77" s="201" t="s">
        <v>57</v>
      </c>
      <c r="B77" s="144"/>
      <c r="C77" s="142"/>
      <c r="D77" s="142"/>
      <c r="E77" s="142"/>
    </row>
    <row r="78" spans="1:5" ht="15.75" hidden="1" thickBot="1" x14ac:dyDescent="0.3">
      <c r="A78" s="201" t="s">
        <v>58</v>
      </c>
      <c r="B78" s="144"/>
      <c r="C78" s="142"/>
      <c r="D78" s="142"/>
      <c r="E78" s="142"/>
    </row>
    <row r="79" spans="1:5" ht="15.75" thickBot="1" x14ac:dyDescent="0.3">
      <c r="A79" s="200" t="s">
        <v>26</v>
      </c>
      <c r="B79" s="144">
        <f>SUM(B80:B81)</f>
        <v>222660</v>
      </c>
      <c r="C79" s="144">
        <f>SUM(C80:C81)</f>
        <v>222660</v>
      </c>
      <c r="D79" s="144">
        <f>SUM(D80:D81)</f>
        <v>222660</v>
      </c>
      <c r="E79" s="144">
        <f>SUM(E80:E81)</f>
        <v>222660</v>
      </c>
    </row>
    <row r="80" spans="1:5" ht="15.75" thickBot="1" x14ac:dyDescent="0.3">
      <c r="A80" s="201" t="s">
        <v>57</v>
      </c>
      <c r="B80" s="144">
        <v>222660</v>
      </c>
      <c r="C80" s="142">
        <v>222660</v>
      </c>
      <c r="D80" s="142">
        <v>222660</v>
      </c>
      <c r="E80" s="142">
        <v>222660</v>
      </c>
    </row>
    <row r="81" spans="1:5" ht="15.75" thickBot="1" x14ac:dyDescent="0.3">
      <c r="A81" s="201" t="s">
        <v>58</v>
      </c>
      <c r="B81" s="144"/>
      <c r="C81" s="142"/>
      <c r="D81" s="142"/>
      <c r="E81" s="142"/>
    </row>
    <row r="82" spans="1:5" ht="15.75" hidden="1" thickBot="1" x14ac:dyDescent="0.3">
      <c r="A82" s="200" t="s">
        <v>27</v>
      </c>
      <c r="B82" s="144"/>
      <c r="C82" s="142"/>
      <c r="D82" s="142"/>
      <c r="E82" s="142"/>
    </row>
    <row r="83" spans="1:5" ht="15.75" hidden="1" thickBot="1" x14ac:dyDescent="0.3">
      <c r="A83" s="201" t="s">
        <v>57</v>
      </c>
      <c r="B83" s="144"/>
      <c r="C83" s="142"/>
      <c r="D83" s="142"/>
      <c r="E83" s="142"/>
    </row>
    <row r="84" spans="1:5" ht="15.75" hidden="1" thickBot="1" x14ac:dyDescent="0.3">
      <c r="A84" s="201" t="s">
        <v>58</v>
      </c>
      <c r="B84" s="144"/>
      <c r="C84" s="142"/>
      <c r="D84" s="142"/>
      <c r="E84" s="142"/>
    </row>
    <row r="85" spans="1:5" ht="15.75" hidden="1" thickBot="1" x14ac:dyDescent="0.3">
      <c r="A85" s="200" t="s">
        <v>28</v>
      </c>
      <c r="B85" s="144"/>
      <c r="C85" s="142"/>
      <c r="D85" s="142"/>
      <c r="E85" s="142"/>
    </row>
    <row r="86" spans="1:5" ht="15.75" hidden="1" thickBot="1" x14ac:dyDescent="0.3">
      <c r="A86" s="201" t="s">
        <v>57</v>
      </c>
      <c r="B86" s="144"/>
      <c r="C86" s="142"/>
      <c r="D86" s="142"/>
      <c r="E86" s="142"/>
    </row>
    <row r="87" spans="1:5" ht="15.75" hidden="1" thickBot="1" x14ac:dyDescent="0.3">
      <c r="A87" s="201" t="s">
        <v>58</v>
      </c>
      <c r="B87" s="144"/>
      <c r="C87" s="142"/>
      <c r="D87" s="142"/>
      <c r="E87" s="142"/>
    </row>
    <row r="88" spans="1:5" ht="15.75" hidden="1" thickBot="1" x14ac:dyDescent="0.3">
      <c r="A88" s="200" t="s">
        <v>29</v>
      </c>
      <c r="B88" s="144"/>
      <c r="C88" s="142"/>
      <c r="D88" s="142"/>
      <c r="E88" s="142"/>
    </row>
    <row r="89" spans="1:5" ht="15.75" hidden="1" thickBot="1" x14ac:dyDescent="0.3">
      <c r="A89" s="201" t="s">
        <v>57</v>
      </c>
      <c r="B89" s="144"/>
      <c r="C89" s="142"/>
      <c r="D89" s="142"/>
      <c r="E89" s="142"/>
    </row>
    <row r="90" spans="1:5" ht="15.75" hidden="1" thickBot="1" x14ac:dyDescent="0.3">
      <c r="A90" s="201" t="s">
        <v>58</v>
      </c>
      <c r="B90" s="144"/>
      <c r="C90" s="142"/>
      <c r="D90" s="142"/>
      <c r="E90" s="142"/>
    </row>
    <row r="91" spans="1:5" ht="24.75" thickBot="1" x14ac:dyDescent="0.3">
      <c r="A91" s="200" t="s">
        <v>30</v>
      </c>
      <c r="B91" s="144">
        <f>SUM(B92:B93)</f>
        <v>66600</v>
      </c>
      <c r="C91" s="144">
        <f>SUM(C92:C93)</f>
        <v>66600</v>
      </c>
      <c r="D91" s="144">
        <f>SUM(D92:D93)</f>
        <v>66600</v>
      </c>
      <c r="E91" s="144">
        <f>SUM(E92:E93)</f>
        <v>66600</v>
      </c>
    </row>
    <row r="92" spans="1:5" ht="15.75" thickBot="1" x14ac:dyDescent="0.3">
      <c r="A92" s="201" t="s">
        <v>57</v>
      </c>
      <c r="B92" s="144">
        <v>66600</v>
      </c>
      <c r="C92" s="144">
        <v>66600</v>
      </c>
      <c r="D92" s="144">
        <v>66600</v>
      </c>
      <c r="E92" s="144">
        <v>66600</v>
      </c>
    </row>
    <row r="93" spans="1:5" ht="15.75" thickBot="1" x14ac:dyDescent="0.3">
      <c r="A93" s="201" t="s">
        <v>58</v>
      </c>
      <c r="B93" s="144"/>
      <c r="C93" s="142"/>
      <c r="D93" s="142"/>
      <c r="E93" s="142"/>
    </row>
    <row r="94" spans="1:5" ht="15.75" thickBot="1" x14ac:dyDescent="0.3">
      <c r="A94" s="205" t="s">
        <v>41</v>
      </c>
      <c r="B94" s="144">
        <f>B91+B88+B85+B82+B79+B76+B73</f>
        <v>289260</v>
      </c>
      <c r="C94" s="144">
        <f>C91+C88+C85+C82+C79+C76+C73</f>
        <v>289260</v>
      </c>
      <c r="D94" s="144">
        <f>D91+D88+D85+D82+D79+D76+D73</f>
        <v>289260</v>
      </c>
      <c r="E94" s="144">
        <f>E91+E88+E85+E82+E79+E76+E73</f>
        <v>289260</v>
      </c>
    </row>
    <row r="95" spans="1:5" ht="17.25" customHeight="1" thickBot="1" x14ac:dyDescent="0.3">
      <c r="A95" s="204" t="s">
        <v>32</v>
      </c>
      <c r="B95" s="152">
        <f>IF(B94-B65=0,0,"Error")</f>
        <v>0</v>
      </c>
      <c r="C95" s="152">
        <f>IF(C94-C65=0,0,"Error")</f>
        <v>0</v>
      </c>
      <c r="D95" s="152">
        <f>IF(D94-D65=0,0,"Error")</f>
        <v>0</v>
      </c>
      <c r="E95" s="152">
        <f>IF(E94-E65=0,0,"Error")</f>
        <v>0</v>
      </c>
    </row>
    <row r="96" spans="1:5" ht="15.75" thickBot="1" x14ac:dyDescent="0.3">
      <c r="A96" s="722" t="s">
        <v>33</v>
      </c>
      <c r="B96" s="609"/>
      <c r="C96" s="609"/>
      <c r="D96" s="609"/>
      <c r="E96" s="723"/>
    </row>
    <row r="97" spans="1:5" ht="15.75" thickBot="1" x14ac:dyDescent="0.3">
      <c r="A97" s="722" t="s">
        <v>34</v>
      </c>
      <c r="B97" s="609"/>
      <c r="C97" s="609"/>
      <c r="D97" s="609"/>
      <c r="E97" s="723"/>
    </row>
    <row r="98" spans="1:5" ht="15.75" thickBot="1" x14ac:dyDescent="0.3">
      <c r="A98" s="198" t="s">
        <v>35</v>
      </c>
      <c r="B98" s="727" t="s">
        <v>983</v>
      </c>
      <c r="C98" s="728"/>
      <c r="D98" s="673"/>
      <c r="E98" s="726"/>
    </row>
    <row r="99" spans="1:5" ht="44.25" customHeight="1" thickBot="1" x14ac:dyDescent="0.3">
      <c r="A99" s="198" t="s">
        <v>59</v>
      </c>
      <c r="B99" s="206" t="s">
        <v>983</v>
      </c>
      <c r="C99" s="174" t="s">
        <v>60</v>
      </c>
      <c r="D99" s="673" t="s">
        <v>984</v>
      </c>
      <c r="E99" s="726"/>
    </row>
    <row r="100" spans="1:5" ht="37.5" customHeight="1" thickBot="1" x14ac:dyDescent="0.3">
      <c r="A100" s="165" t="s">
        <v>15</v>
      </c>
      <c r="B100" s="729" t="s">
        <v>985</v>
      </c>
      <c r="C100" s="730"/>
      <c r="D100" s="730"/>
      <c r="E100" s="731"/>
    </row>
    <row r="101" spans="1:5" ht="15.75" thickBot="1" x14ac:dyDescent="0.3">
      <c r="A101" s="165" t="s">
        <v>16</v>
      </c>
      <c r="B101" s="659" t="s">
        <v>70</v>
      </c>
      <c r="C101" s="660"/>
      <c r="D101" s="660"/>
      <c r="E101" s="721"/>
    </row>
    <row r="102" spans="1:5" ht="15" customHeight="1" x14ac:dyDescent="0.25">
      <c r="A102" s="690"/>
      <c r="B102" s="132">
        <v>2019</v>
      </c>
      <c r="C102" s="132">
        <v>2020</v>
      </c>
      <c r="D102" s="132">
        <v>2021</v>
      </c>
      <c r="E102" s="132">
        <v>2022</v>
      </c>
    </row>
    <row r="103" spans="1:5" ht="13.5" customHeight="1" thickBot="1" x14ac:dyDescent="0.3">
      <c r="A103" s="691"/>
      <c r="B103" s="134" t="s">
        <v>8</v>
      </c>
      <c r="C103" s="134" t="s">
        <v>9</v>
      </c>
      <c r="D103" s="134" t="s">
        <v>9</v>
      </c>
      <c r="E103" s="134" t="s">
        <v>9</v>
      </c>
    </row>
    <row r="104" spans="1:5" ht="15.75" thickBot="1" x14ac:dyDescent="0.3">
      <c r="A104" s="165" t="s">
        <v>17</v>
      </c>
      <c r="B104" s="136">
        <v>23</v>
      </c>
      <c r="C104" s="136">
        <v>70</v>
      </c>
      <c r="D104" s="136">
        <v>70</v>
      </c>
      <c r="E104" s="136">
        <v>70</v>
      </c>
    </row>
    <row r="105" spans="1:5" ht="15.75" thickBot="1" x14ac:dyDescent="0.3">
      <c r="A105" s="165" t="s">
        <v>18</v>
      </c>
      <c r="B105" s="136">
        <f>B123</f>
        <v>13000</v>
      </c>
      <c r="C105" s="136">
        <f>C123</f>
        <v>40000</v>
      </c>
      <c r="D105" s="136">
        <f>D123</f>
        <v>40000</v>
      </c>
      <c r="E105" s="136">
        <f>E123</f>
        <v>40000</v>
      </c>
    </row>
    <row r="106" spans="1:5" ht="15.75" thickBot="1" x14ac:dyDescent="0.3">
      <c r="A106" s="165" t="s">
        <v>19</v>
      </c>
      <c r="B106" s="136">
        <f>B105/B104</f>
        <v>565.21739130434787</v>
      </c>
      <c r="C106" s="136">
        <f>C105/C104</f>
        <v>571.42857142857144</v>
      </c>
      <c r="D106" s="136">
        <f>D105/D104</f>
        <v>571.42857142857144</v>
      </c>
      <c r="E106" s="136">
        <f>E105/E104</f>
        <v>571.42857142857144</v>
      </c>
    </row>
    <row r="107" spans="1:5" ht="15.75" thickBot="1" x14ac:dyDescent="0.3">
      <c r="A107" s="165" t="s">
        <v>20</v>
      </c>
      <c r="B107" s="138" t="s">
        <v>21</v>
      </c>
      <c r="C107" s="139">
        <f t="shared" ref="C107:E109" si="2">C104/B104-1</f>
        <v>2.0434782608695654</v>
      </c>
      <c r="D107" s="139">
        <f t="shared" si="2"/>
        <v>0</v>
      </c>
      <c r="E107" s="139">
        <f t="shared" si="2"/>
        <v>0</v>
      </c>
    </row>
    <row r="108" spans="1:5" ht="15.75" thickBot="1" x14ac:dyDescent="0.3">
      <c r="A108" s="165" t="s">
        <v>22</v>
      </c>
      <c r="B108" s="138" t="s">
        <v>21</v>
      </c>
      <c r="C108" s="139">
        <f t="shared" si="2"/>
        <v>2.0769230769230771</v>
      </c>
      <c r="D108" s="139">
        <f t="shared" si="2"/>
        <v>0</v>
      </c>
      <c r="E108" s="139">
        <f t="shared" si="2"/>
        <v>0</v>
      </c>
    </row>
    <row r="109" spans="1:5" ht="15.75" thickBot="1" x14ac:dyDescent="0.3">
      <c r="A109" s="165" t="s">
        <v>23</v>
      </c>
      <c r="B109" s="138" t="s">
        <v>21</v>
      </c>
      <c r="C109" s="139">
        <f t="shared" si="2"/>
        <v>1.098901098901095E-2</v>
      </c>
      <c r="D109" s="139">
        <f t="shared" si="2"/>
        <v>0</v>
      </c>
      <c r="E109" s="139">
        <f t="shared" si="2"/>
        <v>0</v>
      </c>
    </row>
    <row r="110" spans="1:5" ht="15.75" thickBot="1" x14ac:dyDescent="0.3">
      <c r="A110" s="718" t="s">
        <v>896</v>
      </c>
      <c r="B110" s="652"/>
      <c r="C110" s="652"/>
      <c r="D110" s="652"/>
      <c r="E110" s="719"/>
    </row>
    <row r="111" spans="1:5" ht="12.75" customHeight="1" x14ac:dyDescent="0.25">
      <c r="A111" s="690"/>
      <c r="B111" s="132">
        <v>2019</v>
      </c>
      <c r="C111" s="132">
        <v>2020</v>
      </c>
      <c r="D111" s="132">
        <v>2021</v>
      </c>
      <c r="E111" s="132">
        <v>2022</v>
      </c>
    </row>
    <row r="112" spans="1:5" ht="15.75" customHeight="1" thickBot="1" x14ac:dyDescent="0.3">
      <c r="A112" s="691"/>
      <c r="B112" s="134" t="s">
        <v>8</v>
      </c>
      <c r="C112" s="134" t="s">
        <v>9</v>
      </c>
      <c r="D112" s="134" t="s">
        <v>9</v>
      </c>
      <c r="E112" s="134" t="s">
        <v>9</v>
      </c>
    </row>
    <row r="113" spans="1:5" ht="15.75" thickBot="1" x14ac:dyDescent="0.3">
      <c r="A113" s="200" t="s">
        <v>36</v>
      </c>
      <c r="B113" s="142">
        <f>B114+B115+B116+B117</f>
        <v>0</v>
      </c>
      <c r="C113" s="142">
        <f>C114+C115+C116+C117</f>
        <v>0</v>
      </c>
      <c r="D113" s="142">
        <f>D114+D115+D116+D117</f>
        <v>0</v>
      </c>
      <c r="E113" s="142">
        <f>E114+E115+E116+E117</f>
        <v>0</v>
      </c>
    </row>
    <row r="114" spans="1:5" ht="15.75" thickBot="1" x14ac:dyDescent="0.3">
      <c r="A114" s="201" t="s">
        <v>57</v>
      </c>
      <c r="B114" s="142"/>
      <c r="C114" s="142"/>
      <c r="D114" s="142"/>
      <c r="E114" s="142"/>
    </row>
    <row r="115" spans="1:5" ht="15.75" thickBot="1" x14ac:dyDescent="0.3">
      <c r="A115" s="201" t="s">
        <v>61</v>
      </c>
      <c r="B115" s="142"/>
      <c r="C115" s="142"/>
      <c r="D115" s="142"/>
      <c r="E115" s="142"/>
    </row>
    <row r="116" spans="1:5" ht="15.75" thickBot="1" x14ac:dyDescent="0.3">
      <c r="A116" s="201" t="s">
        <v>62</v>
      </c>
      <c r="B116" s="142"/>
      <c r="C116" s="142"/>
      <c r="D116" s="142"/>
      <c r="E116" s="142"/>
    </row>
    <row r="117" spans="1:5" ht="15.75" thickBot="1" x14ac:dyDescent="0.3">
      <c r="A117" s="201" t="s">
        <v>63</v>
      </c>
      <c r="B117" s="142"/>
      <c r="C117" s="142"/>
      <c r="D117" s="142"/>
      <c r="E117" s="142"/>
    </row>
    <row r="118" spans="1:5" ht="15.75" thickBot="1" x14ac:dyDescent="0.3">
      <c r="A118" s="200" t="s">
        <v>37</v>
      </c>
      <c r="B118" s="144">
        <f>B119+B120+B121+B122</f>
        <v>13000</v>
      </c>
      <c r="C118" s="144">
        <f>C119+C120+C121+C122</f>
        <v>40000</v>
      </c>
      <c r="D118" s="144">
        <f>D119+D120+D121+D122</f>
        <v>40000</v>
      </c>
      <c r="E118" s="144">
        <f>E119+E120+E121+E122</f>
        <v>40000</v>
      </c>
    </row>
    <row r="119" spans="1:5" ht="15.75" thickBot="1" x14ac:dyDescent="0.3">
      <c r="A119" s="201" t="s">
        <v>57</v>
      </c>
      <c r="B119" s="144">
        <v>13000</v>
      </c>
      <c r="C119" s="142">
        <v>40000</v>
      </c>
      <c r="D119" s="142">
        <v>40000</v>
      </c>
      <c r="E119" s="142">
        <v>40000</v>
      </c>
    </row>
    <row r="120" spans="1:5" ht="15.75" thickBot="1" x14ac:dyDescent="0.3">
      <c r="A120" s="201" t="s">
        <v>61</v>
      </c>
      <c r="B120" s="144"/>
      <c r="C120" s="142"/>
      <c r="D120" s="142"/>
      <c r="E120" s="142"/>
    </row>
    <row r="121" spans="1:5" ht="15.75" thickBot="1" x14ac:dyDescent="0.3">
      <c r="A121" s="201" t="s">
        <v>62</v>
      </c>
      <c r="B121" s="144"/>
      <c r="C121" s="142"/>
      <c r="D121" s="142"/>
      <c r="E121" s="142"/>
    </row>
    <row r="122" spans="1:5" ht="15.75" thickBot="1" x14ac:dyDescent="0.3">
      <c r="A122" s="201" t="s">
        <v>63</v>
      </c>
      <c r="B122" s="144"/>
      <c r="C122" s="142"/>
      <c r="D122" s="142"/>
      <c r="E122" s="142"/>
    </row>
    <row r="123" spans="1:5" ht="15.75" thickBot="1" x14ac:dyDescent="0.3">
      <c r="A123" s="203" t="s">
        <v>31</v>
      </c>
      <c r="B123" s="144">
        <f>B113+B118</f>
        <v>13000</v>
      </c>
      <c r="C123" s="144">
        <f>C113+C118</f>
        <v>40000</v>
      </c>
      <c r="D123" s="144">
        <f>D113+D118</f>
        <v>40000</v>
      </c>
      <c r="E123" s="144">
        <f>E113+E118</f>
        <v>40000</v>
      </c>
    </row>
    <row r="124" spans="1:5" ht="15.75" thickBot="1" x14ac:dyDescent="0.3">
      <c r="A124" s="722" t="s">
        <v>42</v>
      </c>
      <c r="B124" s="609"/>
      <c r="C124" s="609"/>
      <c r="D124" s="609"/>
      <c r="E124" s="723"/>
    </row>
    <row r="125" spans="1:5" ht="15.75" thickBot="1" x14ac:dyDescent="0.3">
      <c r="A125" s="722" t="s">
        <v>43</v>
      </c>
      <c r="B125" s="609"/>
      <c r="C125" s="609"/>
      <c r="D125" s="609"/>
      <c r="E125" s="723"/>
    </row>
    <row r="126" spans="1:5" ht="26.25" customHeight="1" thickBot="1" x14ac:dyDescent="0.3">
      <c r="A126" s="198" t="s">
        <v>35</v>
      </c>
      <c r="B126" s="656" t="s">
        <v>986</v>
      </c>
      <c r="C126" s="657"/>
      <c r="D126" s="657"/>
      <c r="E126" s="671"/>
    </row>
    <row r="127" spans="1:5" ht="57" thickBot="1" x14ac:dyDescent="0.3">
      <c r="A127" s="198" t="s">
        <v>14</v>
      </c>
      <c r="B127" s="206" t="s">
        <v>987</v>
      </c>
      <c r="C127" s="207" t="s">
        <v>60</v>
      </c>
      <c r="D127" s="673" t="s">
        <v>988</v>
      </c>
      <c r="E127" s="726"/>
    </row>
    <row r="128" spans="1:5" ht="24" customHeight="1" thickBot="1" x14ac:dyDescent="0.3">
      <c r="A128" s="165" t="s">
        <v>15</v>
      </c>
      <c r="B128" s="716" t="s">
        <v>989</v>
      </c>
      <c r="C128" s="627"/>
      <c r="D128" s="627"/>
      <c r="E128" s="717"/>
    </row>
    <row r="129" spans="1:5" ht="15.75" thickBot="1" x14ac:dyDescent="0.3">
      <c r="A129" s="165" t="s">
        <v>16</v>
      </c>
      <c r="B129" s="659" t="s">
        <v>981</v>
      </c>
      <c r="C129" s="660"/>
      <c r="D129" s="660"/>
      <c r="E129" s="721"/>
    </row>
    <row r="130" spans="1:5" ht="12.75" customHeight="1" x14ac:dyDescent="0.25">
      <c r="A130" s="690"/>
      <c r="B130" s="132">
        <v>2019</v>
      </c>
      <c r="C130" s="132">
        <v>2020</v>
      </c>
      <c r="D130" s="132">
        <v>2021</v>
      </c>
      <c r="E130" s="132">
        <v>2022</v>
      </c>
    </row>
    <row r="131" spans="1:5" ht="12.75" customHeight="1" thickBot="1" x14ac:dyDescent="0.3">
      <c r="A131" s="691"/>
      <c r="B131" s="134" t="s">
        <v>8</v>
      </c>
      <c r="C131" s="134" t="s">
        <v>9</v>
      </c>
      <c r="D131" s="134" t="s">
        <v>9</v>
      </c>
      <c r="E131" s="134" t="s">
        <v>9</v>
      </c>
    </row>
    <row r="132" spans="1:5" ht="15.75" thickBot="1" x14ac:dyDescent="0.3">
      <c r="A132" s="165" t="s">
        <v>17</v>
      </c>
      <c r="B132" s="138">
        <v>0</v>
      </c>
      <c r="C132" s="138">
        <v>1</v>
      </c>
      <c r="D132" s="138">
        <v>1</v>
      </c>
      <c r="E132" s="138">
        <v>1</v>
      </c>
    </row>
    <row r="133" spans="1:5" ht="15.75" thickBot="1" x14ac:dyDescent="0.3">
      <c r="A133" s="165" t="s">
        <v>18</v>
      </c>
      <c r="B133" s="136">
        <f>B151</f>
        <v>0</v>
      </c>
      <c r="C133" s="136">
        <f>C151</f>
        <v>60000</v>
      </c>
      <c r="D133" s="136">
        <f>D151</f>
        <v>60000</v>
      </c>
      <c r="E133" s="136">
        <f>E151</f>
        <v>60000</v>
      </c>
    </row>
    <row r="134" spans="1:5" ht="15.75" thickBot="1" x14ac:dyDescent="0.3">
      <c r="A134" s="165" t="s">
        <v>19</v>
      </c>
      <c r="B134" s="136" t="e">
        <f>B133/B132</f>
        <v>#DIV/0!</v>
      </c>
      <c r="C134" s="136">
        <f>C133/C132</f>
        <v>60000</v>
      </c>
      <c r="D134" s="136">
        <f>D133/D132</f>
        <v>60000</v>
      </c>
      <c r="E134" s="136">
        <f>E133/E132</f>
        <v>60000</v>
      </c>
    </row>
    <row r="135" spans="1:5" ht="15.75" thickBot="1" x14ac:dyDescent="0.3">
      <c r="A135" s="165" t="s">
        <v>20</v>
      </c>
      <c r="B135" s="138" t="s">
        <v>21</v>
      </c>
      <c r="C135" s="139" t="e">
        <f t="shared" ref="C135:E137" si="3">C132/B132-1</f>
        <v>#DIV/0!</v>
      </c>
      <c r="D135" s="139">
        <f t="shared" si="3"/>
        <v>0</v>
      </c>
      <c r="E135" s="139">
        <f t="shared" si="3"/>
        <v>0</v>
      </c>
    </row>
    <row r="136" spans="1:5" ht="15.75" thickBot="1" x14ac:dyDescent="0.3">
      <c r="A136" s="165" t="s">
        <v>22</v>
      </c>
      <c r="B136" s="138" t="s">
        <v>21</v>
      </c>
      <c r="C136" s="139" t="e">
        <f t="shared" si="3"/>
        <v>#DIV/0!</v>
      </c>
      <c r="D136" s="139">
        <f t="shared" si="3"/>
        <v>0</v>
      </c>
      <c r="E136" s="139">
        <f t="shared" si="3"/>
        <v>0</v>
      </c>
    </row>
    <row r="137" spans="1:5" ht="15.75" thickBot="1" x14ac:dyDescent="0.3">
      <c r="A137" s="165" t="s">
        <v>23</v>
      </c>
      <c r="B137" s="138" t="s">
        <v>21</v>
      </c>
      <c r="C137" s="139" t="e">
        <f t="shared" si="3"/>
        <v>#DIV/0!</v>
      </c>
      <c r="D137" s="139">
        <f t="shared" si="3"/>
        <v>0</v>
      </c>
      <c r="E137" s="139">
        <f t="shared" si="3"/>
        <v>0</v>
      </c>
    </row>
    <row r="138" spans="1:5" ht="15.75" thickBot="1" x14ac:dyDescent="0.3">
      <c r="A138" s="718" t="s">
        <v>880</v>
      </c>
      <c r="B138" s="652"/>
      <c r="C138" s="652"/>
      <c r="D138" s="652"/>
      <c r="E138" s="719"/>
    </row>
    <row r="139" spans="1:5" ht="12.75" customHeight="1" x14ac:dyDescent="0.25">
      <c r="A139" s="690"/>
      <c r="B139" s="132">
        <v>2019</v>
      </c>
      <c r="C139" s="132">
        <v>2020</v>
      </c>
      <c r="D139" s="132">
        <v>2021</v>
      </c>
      <c r="E139" s="132">
        <v>2022</v>
      </c>
    </row>
    <row r="140" spans="1:5" ht="14.25" customHeight="1" thickBot="1" x14ac:dyDescent="0.3">
      <c r="A140" s="691"/>
      <c r="B140" s="134" t="s">
        <v>8</v>
      </c>
      <c r="C140" s="134" t="s">
        <v>9</v>
      </c>
      <c r="D140" s="134" t="s">
        <v>9</v>
      </c>
      <c r="E140" s="134" t="s">
        <v>9</v>
      </c>
    </row>
    <row r="141" spans="1:5" ht="15.75" thickBot="1" x14ac:dyDescent="0.3">
      <c r="A141" s="200" t="s">
        <v>36</v>
      </c>
      <c r="B141" s="142">
        <f>B142+B143+B144+B145</f>
        <v>0</v>
      </c>
      <c r="C141" s="142">
        <f>C142+C143+C144+C145</f>
        <v>0</v>
      </c>
      <c r="D141" s="142">
        <f>D142+D143+D144+D145</f>
        <v>0</v>
      </c>
      <c r="E141" s="142">
        <f>E142+E143+E144+E145</f>
        <v>0</v>
      </c>
    </row>
    <row r="142" spans="1:5" ht="15.75" thickBot="1" x14ac:dyDescent="0.3">
      <c r="A142" s="201" t="s">
        <v>57</v>
      </c>
      <c r="B142" s="142"/>
      <c r="C142" s="142"/>
      <c r="D142" s="142"/>
      <c r="E142" s="142"/>
    </row>
    <row r="143" spans="1:5" ht="15.75" thickBot="1" x14ac:dyDescent="0.3">
      <c r="A143" s="201" t="s">
        <v>61</v>
      </c>
      <c r="B143" s="142"/>
      <c r="C143" s="142"/>
      <c r="D143" s="142"/>
      <c r="E143" s="142"/>
    </row>
    <row r="144" spans="1:5" ht="15.75" thickBot="1" x14ac:dyDescent="0.3">
      <c r="A144" s="201" t="s">
        <v>62</v>
      </c>
      <c r="B144" s="142"/>
      <c r="C144" s="142"/>
      <c r="D144" s="142"/>
      <c r="E144" s="142"/>
    </row>
    <row r="145" spans="1:9" ht="15.75" thickBot="1" x14ac:dyDescent="0.3">
      <c r="A145" s="201" t="s">
        <v>63</v>
      </c>
      <c r="B145" s="142"/>
      <c r="C145" s="142"/>
      <c r="D145" s="142"/>
      <c r="E145" s="142"/>
    </row>
    <row r="146" spans="1:9" ht="15.75" thickBot="1" x14ac:dyDescent="0.3">
      <c r="A146" s="200" t="s">
        <v>37</v>
      </c>
      <c r="B146" s="144">
        <f>B147+B148+B149+B150</f>
        <v>0</v>
      </c>
      <c r="C146" s="144">
        <f>C147+C148+C149+C150</f>
        <v>60000</v>
      </c>
      <c r="D146" s="144">
        <f>D147+D148+D149+D150</f>
        <v>60000</v>
      </c>
      <c r="E146" s="144">
        <f>E147+E148+E149+E150</f>
        <v>60000</v>
      </c>
    </row>
    <row r="147" spans="1:9" ht="15.75" thickBot="1" x14ac:dyDescent="0.3">
      <c r="A147" s="201" t="s">
        <v>57</v>
      </c>
      <c r="B147" s="144">
        <v>0</v>
      </c>
      <c r="C147" s="144">
        <v>60000</v>
      </c>
      <c r="D147" s="144">
        <v>60000</v>
      </c>
      <c r="E147" s="144">
        <v>60000</v>
      </c>
    </row>
    <row r="148" spans="1:9" ht="15.75" thickBot="1" x14ac:dyDescent="0.3">
      <c r="A148" s="201" t="s">
        <v>61</v>
      </c>
      <c r="B148" s="144"/>
      <c r="C148" s="144"/>
      <c r="D148" s="144"/>
      <c r="E148" s="144"/>
    </row>
    <row r="149" spans="1:9" ht="15.75" thickBot="1" x14ac:dyDescent="0.3">
      <c r="A149" s="201" t="s">
        <v>62</v>
      </c>
      <c r="B149" s="144"/>
      <c r="C149" s="144"/>
      <c r="D149" s="144"/>
      <c r="E149" s="144"/>
    </row>
    <row r="150" spans="1:9" ht="15.75" thickBot="1" x14ac:dyDescent="0.3">
      <c r="A150" s="201" t="s">
        <v>63</v>
      </c>
      <c r="B150" s="144"/>
      <c r="C150" s="144"/>
      <c r="D150" s="144"/>
      <c r="E150" s="144"/>
      <c r="G150" s="2"/>
      <c r="H150" s="2"/>
      <c r="I150" s="2"/>
    </row>
    <row r="151" spans="1:9" ht="15.75" thickBot="1" x14ac:dyDescent="0.3">
      <c r="A151" s="203" t="s">
        <v>31</v>
      </c>
      <c r="B151" s="144">
        <f>B141+B146</f>
        <v>0</v>
      </c>
      <c r="C151" s="144">
        <f>C141+C146</f>
        <v>60000</v>
      </c>
      <c r="D151" s="144">
        <f>D141+D146</f>
        <v>60000</v>
      </c>
      <c r="E151" s="144">
        <f>E141+E146</f>
        <v>60000</v>
      </c>
      <c r="G151" s="2"/>
      <c r="H151" s="2"/>
      <c r="I151" s="2"/>
    </row>
    <row r="152" spans="1:9" ht="15.75" thickBot="1" x14ac:dyDescent="0.3">
      <c r="A152" s="208"/>
      <c r="B152" s="182"/>
      <c r="C152" s="182"/>
      <c r="D152" s="182"/>
      <c r="E152" s="182"/>
      <c r="G152" s="2"/>
      <c r="H152" s="2"/>
      <c r="I152" s="2"/>
    </row>
    <row r="153" spans="1:9" ht="33" customHeight="1" thickBot="1" x14ac:dyDescent="0.3">
      <c r="A153" s="197" t="s">
        <v>51</v>
      </c>
      <c r="B153" s="184">
        <f>B133+B105+B65+B28</f>
        <v>678000</v>
      </c>
      <c r="C153" s="184">
        <f>C133+C105+C65+C28</f>
        <v>765000</v>
      </c>
      <c r="D153" s="184">
        <f>D133+D105+D65+D28</f>
        <v>767000</v>
      </c>
      <c r="E153" s="184">
        <f>E133+E105+E65+E28</f>
        <v>799000</v>
      </c>
      <c r="F153" s="2"/>
    </row>
    <row r="154" spans="1:9" ht="24.75" thickBot="1" x14ac:dyDescent="0.3">
      <c r="A154" s="197" t="s">
        <v>52</v>
      </c>
      <c r="B154" s="184">
        <f>B151+B94+B57+B123</f>
        <v>678000</v>
      </c>
      <c r="C154" s="184">
        <f>C151+C94+C57+C123</f>
        <v>765000</v>
      </c>
      <c r="D154" s="184">
        <f>D151+D94+D57+D123</f>
        <v>767000</v>
      </c>
      <c r="E154" s="184">
        <f>E151+E94+E57+E123</f>
        <v>799000</v>
      </c>
      <c r="F154" s="2"/>
    </row>
    <row r="155" spans="1:9" ht="15.75" thickBot="1" x14ac:dyDescent="0.3">
      <c r="A155" s="200" t="s">
        <v>24</v>
      </c>
      <c r="B155" s="186">
        <f>B156+B157</f>
        <v>317187</v>
      </c>
      <c r="C155" s="186">
        <f>C156+C157</f>
        <v>317187</v>
      </c>
      <c r="D155" s="186">
        <f>D156+D157</f>
        <v>319187</v>
      </c>
      <c r="E155" s="186">
        <f>E156+E157</f>
        <v>351187</v>
      </c>
      <c r="F155" s="2"/>
    </row>
    <row r="156" spans="1:9" ht="15.75" thickBot="1" x14ac:dyDescent="0.3">
      <c r="A156" s="201" t="s">
        <v>57</v>
      </c>
      <c r="B156" s="144">
        <f>B37+B74</f>
        <v>317187</v>
      </c>
      <c r="C156" s="144">
        <f t="shared" ref="C156:E157" si="4">C37+C74</f>
        <v>317187</v>
      </c>
      <c r="D156" s="144">
        <f t="shared" si="4"/>
        <v>319187</v>
      </c>
      <c r="E156" s="144">
        <f t="shared" si="4"/>
        <v>351187</v>
      </c>
      <c r="G156" s="2"/>
      <c r="H156" s="2"/>
      <c r="I156" s="2"/>
    </row>
    <row r="157" spans="1:9" ht="15.75" thickBot="1" x14ac:dyDescent="0.3">
      <c r="A157" s="201" t="s">
        <v>65</v>
      </c>
      <c r="B157" s="144">
        <f>B38+B75</f>
        <v>0</v>
      </c>
      <c r="C157" s="144">
        <f t="shared" si="4"/>
        <v>0</v>
      </c>
      <c r="D157" s="144">
        <f t="shared" si="4"/>
        <v>0</v>
      </c>
      <c r="E157" s="144">
        <f t="shared" si="4"/>
        <v>0</v>
      </c>
      <c r="G157" s="2"/>
      <c r="H157" s="2"/>
      <c r="I157" s="2"/>
    </row>
    <row r="158" spans="1:9" ht="24.75" thickBot="1" x14ac:dyDescent="0.3">
      <c r="A158" s="200" t="s">
        <v>25</v>
      </c>
      <c r="B158" s="186">
        <f>B159+B160</f>
        <v>58553</v>
      </c>
      <c r="C158" s="186">
        <f>C159+C160</f>
        <v>58553</v>
      </c>
      <c r="D158" s="186">
        <f>D159+D160</f>
        <v>58553</v>
      </c>
      <c r="E158" s="186">
        <f>E159+E160</f>
        <v>58553</v>
      </c>
    </row>
    <row r="159" spans="1:9" ht="15.75" thickBot="1" x14ac:dyDescent="0.3">
      <c r="A159" s="201" t="s">
        <v>57</v>
      </c>
      <c r="B159" s="142">
        <f>B40+B77</f>
        <v>58553</v>
      </c>
      <c r="C159" s="142">
        <f t="shared" ref="C159:E160" si="5">C40+C77</f>
        <v>58553</v>
      </c>
      <c r="D159" s="142">
        <f t="shared" si="5"/>
        <v>58553</v>
      </c>
      <c r="E159" s="142">
        <f t="shared" si="5"/>
        <v>58553</v>
      </c>
    </row>
    <row r="160" spans="1:9" ht="15.75" thickBot="1" x14ac:dyDescent="0.3">
      <c r="A160" s="201" t="s">
        <v>65</v>
      </c>
      <c r="B160" s="142">
        <f>B41+B78</f>
        <v>0</v>
      </c>
      <c r="C160" s="142">
        <f t="shared" si="5"/>
        <v>0</v>
      </c>
      <c r="D160" s="142">
        <f t="shared" si="5"/>
        <v>0</v>
      </c>
      <c r="E160" s="142">
        <f t="shared" si="5"/>
        <v>0</v>
      </c>
    </row>
    <row r="161" spans="1:5" ht="15.75" thickBot="1" x14ac:dyDescent="0.3">
      <c r="A161" s="200" t="s">
        <v>26</v>
      </c>
      <c r="B161" s="186">
        <f>B162+B163</f>
        <v>222660</v>
      </c>
      <c r="C161" s="186">
        <f>C162+C163</f>
        <v>222660</v>
      </c>
      <c r="D161" s="186">
        <f>D162+D163</f>
        <v>222660</v>
      </c>
      <c r="E161" s="186">
        <f>E162+E163</f>
        <v>222660</v>
      </c>
    </row>
    <row r="162" spans="1:5" ht="15.75" thickBot="1" x14ac:dyDescent="0.3">
      <c r="A162" s="201" t="s">
        <v>57</v>
      </c>
      <c r="B162" s="144">
        <f>B43+B80</f>
        <v>222660</v>
      </c>
      <c r="C162" s="144">
        <f t="shared" ref="C162:E163" si="6">C43+C80</f>
        <v>222660</v>
      </c>
      <c r="D162" s="144">
        <f t="shared" si="6"/>
        <v>222660</v>
      </c>
      <c r="E162" s="144">
        <f t="shared" si="6"/>
        <v>222660</v>
      </c>
    </row>
    <row r="163" spans="1:5" ht="15.75" thickBot="1" x14ac:dyDescent="0.3">
      <c r="A163" s="201" t="s">
        <v>65</v>
      </c>
      <c r="B163" s="144">
        <f>B44+B81</f>
        <v>0</v>
      </c>
      <c r="C163" s="144">
        <f t="shared" si="6"/>
        <v>0</v>
      </c>
      <c r="D163" s="144">
        <f t="shared" si="6"/>
        <v>0</v>
      </c>
      <c r="E163" s="144">
        <f t="shared" si="6"/>
        <v>0</v>
      </c>
    </row>
    <row r="164" spans="1:5" ht="15.75" thickBot="1" x14ac:dyDescent="0.3">
      <c r="A164" s="200" t="s">
        <v>27</v>
      </c>
      <c r="B164" s="186">
        <f>B165+B166</f>
        <v>0</v>
      </c>
      <c r="C164" s="186">
        <f>C165+C166</f>
        <v>0</v>
      </c>
      <c r="D164" s="186">
        <f>D165+D166</f>
        <v>0</v>
      </c>
      <c r="E164" s="186">
        <f>E165+E166</f>
        <v>0</v>
      </c>
    </row>
    <row r="165" spans="1:5" ht="15.75" thickBot="1" x14ac:dyDescent="0.3">
      <c r="A165" s="201" t="s">
        <v>57</v>
      </c>
      <c r="B165" s="142">
        <f>B46+B83</f>
        <v>0</v>
      </c>
      <c r="C165" s="142">
        <f t="shared" ref="C165:E166" si="7">C46+C83</f>
        <v>0</v>
      </c>
      <c r="D165" s="142">
        <f t="shared" si="7"/>
        <v>0</v>
      </c>
      <c r="E165" s="142">
        <f t="shared" si="7"/>
        <v>0</v>
      </c>
    </row>
    <row r="166" spans="1:5" ht="15.75" thickBot="1" x14ac:dyDescent="0.3">
      <c r="A166" s="201" t="s">
        <v>65</v>
      </c>
      <c r="B166" s="142">
        <f>B47+B84</f>
        <v>0</v>
      </c>
      <c r="C166" s="142">
        <f t="shared" si="7"/>
        <v>0</v>
      </c>
      <c r="D166" s="142">
        <f t="shared" si="7"/>
        <v>0</v>
      </c>
      <c r="E166" s="142">
        <f t="shared" si="7"/>
        <v>0</v>
      </c>
    </row>
    <row r="167" spans="1:5" ht="15.75" thickBot="1" x14ac:dyDescent="0.3">
      <c r="A167" s="200" t="s">
        <v>28</v>
      </c>
      <c r="B167" s="186">
        <f>B168+B169</f>
        <v>0</v>
      </c>
      <c r="C167" s="186">
        <f>C168+C169</f>
        <v>0</v>
      </c>
      <c r="D167" s="186">
        <f>D168+D169</f>
        <v>0</v>
      </c>
      <c r="E167" s="186">
        <f>E168+E169</f>
        <v>0</v>
      </c>
    </row>
    <row r="168" spans="1:5" ht="15.75" thickBot="1" x14ac:dyDescent="0.3">
      <c r="A168" s="201" t="s">
        <v>57</v>
      </c>
      <c r="B168" s="142">
        <f>B49+B86</f>
        <v>0</v>
      </c>
      <c r="C168" s="142">
        <f t="shared" ref="C168:E169" si="8">C49+C86</f>
        <v>0</v>
      </c>
      <c r="D168" s="142">
        <f t="shared" si="8"/>
        <v>0</v>
      </c>
      <c r="E168" s="142">
        <f t="shared" si="8"/>
        <v>0</v>
      </c>
    </row>
    <row r="169" spans="1:5" ht="15.75" thickBot="1" x14ac:dyDescent="0.3">
      <c r="A169" s="201" t="s">
        <v>65</v>
      </c>
      <c r="B169" s="142">
        <f>B50+B87</f>
        <v>0</v>
      </c>
      <c r="C169" s="142">
        <f t="shared" si="8"/>
        <v>0</v>
      </c>
      <c r="D169" s="142">
        <f t="shared" si="8"/>
        <v>0</v>
      </c>
      <c r="E169" s="142">
        <f t="shared" si="8"/>
        <v>0</v>
      </c>
    </row>
    <row r="170" spans="1:5" ht="15.75" thickBot="1" x14ac:dyDescent="0.3">
      <c r="A170" s="200" t="s">
        <v>29</v>
      </c>
      <c r="B170" s="186">
        <f>B171+B172</f>
        <v>0</v>
      </c>
      <c r="C170" s="186">
        <f>C171+C172</f>
        <v>0</v>
      </c>
      <c r="D170" s="186">
        <f>D171+D172</f>
        <v>0</v>
      </c>
      <c r="E170" s="186">
        <f>E171+E172</f>
        <v>0</v>
      </c>
    </row>
    <row r="171" spans="1:5" ht="15.75" thickBot="1" x14ac:dyDescent="0.3">
      <c r="A171" s="201" t="s">
        <v>57</v>
      </c>
      <c r="B171" s="142">
        <f>B52+B89</f>
        <v>0</v>
      </c>
      <c r="C171" s="142">
        <f t="shared" ref="C171:E172" si="9">C52+C89</f>
        <v>0</v>
      </c>
      <c r="D171" s="142">
        <f t="shared" si="9"/>
        <v>0</v>
      </c>
      <c r="E171" s="142">
        <f t="shared" si="9"/>
        <v>0</v>
      </c>
    </row>
    <row r="172" spans="1:5" ht="15.75" thickBot="1" x14ac:dyDescent="0.3">
      <c r="A172" s="201" t="s">
        <v>65</v>
      </c>
      <c r="B172" s="142">
        <f>B53+B90</f>
        <v>0</v>
      </c>
      <c r="C172" s="142">
        <f t="shared" si="9"/>
        <v>0</v>
      </c>
      <c r="D172" s="142">
        <f t="shared" si="9"/>
        <v>0</v>
      </c>
      <c r="E172" s="142">
        <f t="shared" si="9"/>
        <v>0</v>
      </c>
    </row>
    <row r="173" spans="1:5" ht="24.75" thickBot="1" x14ac:dyDescent="0.3">
      <c r="A173" s="200" t="s">
        <v>30</v>
      </c>
      <c r="B173" s="186">
        <f>B91+B54</f>
        <v>66600</v>
      </c>
      <c r="C173" s="186">
        <f>C91+C54</f>
        <v>66600</v>
      </c>
      <c r="D173" s="186">
        <f>D91+D54</f>
        <v>66600</v>
      </c>
      <c r="E173" s="186">
        <f>E91+E54</f>
        <v>66600</v>
      </c>
    </row>
    <row r="174" spans="1:5" ht="15.75" thickBot="1" x14ac:dyDescent="0.3">
      <c r="A174" s="201" t="s">
        <v>57</v>
      </c>
      <c r="B174" s="142">
        <f>B55+B92</f>
        <v>66600</v>
      </c>
      <c r="C174" s="142">
        <f t="shared" ref="C174:E175" si="10">C55+C92</f>
        <v>66600</v>
      </c>
      <c r="D174" s="142">
        <f t="shared" si="10"/>
        <v>66600</v>
      </c>
      <c r="E174" s="142">
        <f t="shared" si="10"/>
        <v>66600</v>
      </c>
    </row>
    <row r="175" spans="1:5" ht="15.75" thickBot="1" x14ac:dyDescent="0.3">
      <c r="A175" s="201" t="s">
        <v>65</v>
      </c>
      <c r="B175" s="142">
        <f>B56+B93</f>
        <v>0</v>
      </c>
      <c r="C175" s="142">
        <f t="shared" si="10"/>
        <v>0</v>
      </c>
      <c r="D175" s="142">
        <f t="shared" si="10"/>
        <v>0</v>
      </c>
      <c r="E175" s="142">
        <f t="shared" si="10"/>
        <v>0</v>
      </c>
    </row>
    <row r="176" spans="1:5" ht="15.75" thickBot="1" x14ac:dyDescent="0.3">
      <c r="A176" s="200" t="s">
        <v>54</v>
      </c>
      <c r="B176" s="186">
        <f>B177+B178+B179+B180</f>
        <v>0</v>
      </c>
      <c r="C176" s="186">
        <f>C177+C178+C179+C180</f>
        <v>0</v>
      </c>
      <c r="D176" s="186">
        <f>D177+D178+D179+D180</f>
        <v>0</v>
      </c>
      <c r="E176" s="186">
        <f>E177+E178+E179+E180</f>
        <v>0</v>
      </c>
    </row>
    <row r="177" spans="1:5" ht="15.75" thickBot="1" x14ac:dyDescent="0.3">
      <c r="A177" s="201" t="s">
        <v>57</v>
      </c>
      <c r="B177" s="142">
        <f t="shared" ref="B177:E180" si="11">B114+B142</f>
        <v>0</v>
      </c>
      <c r="C177" s="142">
        <f t="shared" si="11"/>
        <v>0</v>
      </c>
      <c r="D177" s="142">
        <f t="shared" si="11"/>
        <v>0</v>
      </c>
      <c r="E177" s="142">
        <f t="shared" si="11"/>
        <v>0</v>
      </c>
    </row>
    <row r="178" spans="1:5" ht="15.75" thickBot="1" x14ac:dyDescent="0.3">
      <c r="A178" s="201" t="s">
        <v>66</v>
      </c>
      <c r="B178" s="142">
        <f t="shared" si="11"/>
        <v>0</v>
      </c>
      <c r="C178" s="142">
        <f t="shared" si="11"/>
        <v>0</v>
      </c>
      <c r="D178" s="142">
        <f t="shared" si="11"/>
        <v>0</v>
      </c>
      <c r="E178" s="142">
        <f t="shared" si="11"/>
        <v>0</v>
      </c>
    </row>
    <row r="179" spans="1:5" ht="15.75" thickBot="1" x14ac:dyDescent="0.3">
      <c r="A179" s="201" t="s">
        <v>62</v>
      </c>
      <c r="B179" s="142">
        <f t="shared" si="11"/>
        <v>0</v>
      </c>
      <c r="C179" s="142">
        <f t="shared" si="11"/>
        <v>0</v>
      </c>
      <c r="D179" s="142">
        <f t="shared" si="11"/>
        <v>0</v>
      </c>
      <c r="E179" s="142">
        <f t="shared" si="11"/>
        <v>0</v>
      </c>
    </row>
    <row r="180" spans="1:5" ht="15.75" thickBot="1" x14ac:dyDescent="0.3">
      <c r="A180" s="201" t="s">
        <v>63</v>
      </c>
      <c r="B180" s="142">
        <f t="shared" si="11"/>
        <v>0</v>
      </c>
      <c r="C180" s="142">
        <f t="shared" si="11"/>
        <v>0</v>
      </c>
      <c r="D180" s="142">
        <f t="shared" si="11"/>
        <v>0</v>
      </c>
      <c r="E180" s="142">
        <f t="shared" si="11"/>
        <v>0</v>
      </c>
    </row>
    <row r="181" spans="1:5" ht="15.75" thickBot="1" x14ac:dyDescent="0.3">
      <c r="A181" s="200" t="s">
        <v>55</v>
      </c>
      <c r="B181" s="186">
        <f>B182+B183+B184+B185</f>
        <v>13000</v>
      </c>
      <c r="C181" s="186">
        <f>C182+C183+C184+C185</f>
        <v>100000</v>
      </c>
      <c r="D181" s="186">
        <f>D182+D183+D184+D185</f>
        <v>100000</v>
      </c>
      <c r="E181" s="186">
        <f>E182+E183+E184+E185</f>
        <v>100000</v>
      </c>
    </row>
    <row r="182" spans="1:5" ht="15.75" thickBot="1" x14ac:dyDescent="0.3">
      <c r="A182" s="201" t="s">
        <v>57</v>
      </c>
      <c r="B182" s="142">
        <f t="shared" ref="B182:E185" si="12">B119+B147</f>
        <v>13000</v>
      </c>
      <c r="C182" s="142">
        <f t="shared" si="12"/>
        <v>100000</v>
      </c>
      <c r="D182" s="142">
        <f t="shared" si="12"/>
        <v>100000</v>
      </c>
      <c r="E182" s="142">
        <f t="shared" si="12"/>
        <v>100000</v>
      </c>
    </row>
    <row r="183" spans="1:5" ht="15.75" thickBot="1" x14ac:dyDescent="0.3">
      <c r="A183" s="201" t="s">
        <v>66</v>
      </c>
      <c r="B183" s="142">
        <f t="shared" si="12"/>
        <v>0</v>
      </c>
      <c r="C183" s="142">
        <f t="shared" si="12"/>
        <v>0</v>
      </c>
      <c r="D183" s="142">
        <f t="shared" si="12"/>
        <v>0</v>
      </c>
      <c r="E183" s="142">
        <f t="shared" si="12"/>
        <v>0</v>
      </c>
    </row>
    <row r="184" spans="1:5" ht="15.75" thickBot="1" x14ac:dyDescent="0.3">
      <c r="A184" s="201" t="s">
        <v>62</v>
      </c>
      <c r="B184" s="142">
        <f t="shared" si="12"/>
        <v>0</v>
      </c>
      <c r="C184" s="142">
        <f t="shared" si="12"/>
        <v>0</v>
      </c>
      <c r="D184" s="142">
        <f t="shared" si="12"/>
        <v>0</v>
      </c>
      <c r="E184" s="142">
        <f t="shared" si="12"/>
        <v>0</v>
      </c>
    </row>
    <row r="185" spans="1:5" ht="15.75" thickBot="1" x14ac:dyDescent="0.3">
      <c r="A185" s="201" t="s">
        <v>63</v>
      </c>
      <c r="B185" s="142">
        <f t="shared" si="12"/>
        <v>0</v>
      </c>
      <c r="C185" s="142">
        <f t="shared" si="12"/>
        <v>0</v>
      </c>
      <c r="D185" s="142">
        <f t="shared" si="12"/>
        <v>0</v>
      </c>
      <c r="E185" s="142">
        <f t="shared" si="12"/>
        <v>0</v>
      </c>
    </row>
    <row r="186" spans="1:5" ht="15.75" thickBot="1" x14ac:dyDescent="0.3">
      <c r="A186" s="204" t="s">
        <v>32</v>
      </c>
      <c r="B186" s="152">
        <f>IF(B154-B153=0,0,"Error")</f>
        <v>0</v>
      </c>
      <c r="C186" s="152">
        <f>IF(C154-C153=0,0,"Error")</f>
        <v>0</v>
      </c>
      <c r="D186" s="152">
        <f>IF(D154-D153=0,0,"Error")</f>
        <v>0</v>
      </c>
      <c r="E186" s="152">
        <f>IF(E154-E153=0,0,"Error")</f>
        <v>0</v>
      </c>
    </row>
  </sheetData>
  <mergeCells count="44">
    <mergeCell ref="A1:E1"/>
    <mergeCell ref="A2:E2"/>
    <mergeCell ref="A139:A140"/>
    <mergeCell ref="B126:E126"/>
    <mergeCell ref="D127:E127"/>
    <mergeCell ref="B128:E128"/>
    <mergeCell ref="B129:E129"/>
    <mergeCell ref="A130:A131"/>
    <mergeCell ref="A138:E138"/>
    <mergeCell ref="A125:E125"/>
    <mergeCell ref="A71:A72"/>
    <mergeCell ref="A96:E96"/>
    <mergeCell ref="A97:E97"/>
    <mergeCell ref="B98:E98"/>
    <mergeCell ref="D99:E99"/>
    <mergeCell ref="B100:E100"/>
    <mergeCell ref="B101:E101"/>
    <mergeCell ref="A102:A103"/>
    <mergeCell ref="A110:E110"/>
    <mergeCell ref="A111:A112"/>
    <mergeCell ref="A124:E124"/>
    <mergeCell ref="A70:E70"/>
    <mergeCell ref="B61:E61"/>
    <mergeCell ref="A21:E21"/>
    <mergeCell ref="B22:E22"/>
    <mergeCell ref="B23:E23"/>
    <mergeCell ref="B24:E24"/>
    <mergeCell ref="A25:A26"/>
    <mergeCell ref="A62:A63"/>
    <mergeCell ref="A20:E20"/>
    <mergeCell ref="A3:E3"/>
    <mergeCell ref="B5:E5"/>
    <mergeCell ref="B6:E6"/>
    <mergeCell ref="B7:E7"/>
    <mergeCell ref="A8:E8"/>
    <mergeCell ref="A9:E11"/>
    <mergeCell ref="B12:E12"/>
    <mergeCell ref="A13:A14"/>
    <mergeCell ref="B17:E17"/>
    <mergeCell ref="A18:E18"/>
    <mergeCell ref="A33:E33"/>
    <mergeCell ref="A34:A35"/>
    <mergeCell ref="B59:E59"/>
    <mergeCell ref="B60:E60"/>
  </mergeCells>
  <pageMargins left="0.23" right="0.16" top="0.16" bottom="0.16" header="0.16" footer="0.16"/>
  <pageSetup orientation="portrait" r:id="rId1"/>
  <rowBreaks count="4" manualBreakCount="4">
    <brk id="92" max="16383" man="1"/>
    <brk id="147" max="16383" man="1"/>
    <brk id="205" max="16383" man="1"/>
    <brk id="2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Formati 1 Misioni</vt:lpstr>
      <vt:lpstr>PMA M.B</vt:lpstr>
      <vt:lpstr>Policia</vt:lpstr>
      <vt:lpstr>Garda</vt:lpstr>
      <vt:lpstr>Prefektura</vt:lpstr>
      <vt:lpstr>Gjendja Civile</vt:lpstr>
      <vt:lpstr>Policia!Print_Area</vt:lpstr>
      <vt:lpstr>Prefektura!Print_Area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Esjola Mullaymeri</dc:creator>
  <cp:lastModifiedBy>Valion Cenalia</cp:lastModifiedBy>
  <dcterms:created xsi:type="dcterms:W3CDTF">2019-06-13T07:42:05Z</dcterms:created>
  <dcterms:modified xsi:type="dcterms:W3CDTF">2019-08-29T14:17:18Z</dcterms:modified>
</cp:coreProperties>
</file>